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DieseArbeitsmappe" defaultThemeVersion="124226"/>
  <mc:AlternateContent xmlns:mc="http://schemas.openxmlformats.org/markup-compatibility/2006">
    <mc:Choice Requires="x15">
      <x15ac:absPath xmlns:x15ac="http://schemas.microsoft.com/office/spreadsheetml/2010/11/ac" url="C:\Users\Jared\Documents\1A\1) Kanzlei\1) Vorlagen, Vordrucke, Fachinfos\1) Grenzgänger\1,5) Aktien, Optionen\1. Ermittlung Kursgewinne\b) Novartis\"/>
    </mc:Choice>
  </mc:AlternateContent>
  <xr:revisionPtr revIDLastSave="0" documentId="13_ncr:1_{F698766C-A122-4F6D-91E8-B341CBB46FC4}" xr6:coauthVersionLast="36" xr6:coauthVersionMax="36" xr10:uidLastSave="{00000000-0000-0000-0000-000000000000}"/>
  <bookViews>
    <workbookView xWindow="120" yWindow="128" windowWidth="14640" windowHeight="10958" xr2:uid="{00000000-000D-0000-FFFF-FFFF00000000}"/>
  </bookViews>
  <sheets>
    <sheet name="Tabellenblatt" sheetId="2" r:id="rId1"/>
  </sheets>
  <definedNames>
    <definedName name="_xlnm.Print_Area" localSheetId="0">Tabellenblatt!$A$79:$P$174</definedName>
  </definedNames>
  <calcPr calcId="191029"/>
</workbook>
</file>

<file path=xl/calcChain.xml><?xml version="1.0" encoding="utf-8"?>
<calcChain xmlns="http://schemas.openxmlformats.org/spreadsheetml/2006/main">
  <c r="L153" i="2" l="1"/>
  <c r="L159" i="2" l="1"/>
  <c r="L156" i="2" l="1"/>
  <c r="F159" i="2"/>
  <c r="F156" i="2"/>
  <c r="F153" i="2"/>
  <c r="L164" i="2" l="1"/>
  <c r="F164" i="2"/>
  <c r="G156" i="2" l="1"/>
  <c r="I156" i="2"/>
  <c r="M156" i="2" s="1"/>
  <c r="O156" i="2"/>
  <c r="P156" i="2" l="1"/>
  <c r="Q156" i="2"/>
  <c r="O159" i="2" l="1"/>
  <c r="G153" i="2"/>
  <c r="I159" i="2" l="1"/>
  <c r="G159" i="2"/>
  <c r="I168" i="2"/>
  <c r="Q159" i="2" l="1"/>
  <c r="M159" i="2"/>
  <c r="P159" i="2" s="1"/>
  <c r="G164" i="2" l="1"/>
  <c r="I164" i="2"/>
  <c r="Q164" i="2" s="1"/>
  <c r="O164" i="2"/>
  <c r="I165" i="2"/>
  <c r="Q165" i="2" s="1"/>
  <c r="L165" i="2"/>
  <c r="F166" i="2"/>
  <c r="G166" i="2" s="1"/>
  <c r="I166" i="2"/>
  <c r="Q166" i="2" s="1"/>
  <c r="L166" i="2"/>
  <c r="O166" i="2" s="1"/>
  <c r="F167" i="2"/>
  <c r="G167" i="2" s="1"/>
  <c r="I167" i="2"/>
  <c r="Q167" i="2" s="1"/>
  <c r="L167" i="2"/>
  <c r="O167" i="2" s="1"/>
  <c r="I169" i="2"/>
  <c r="Q169" i="2" s="1"/>
  <c r="L169" i="2"/>
  <c r="O169" i="2" s="1"/>
  <c r="I170" i="2"/>
  <c r="Q170" i="2" s="1"/>
  <c r="L170" i="2"/>
  <c r="O170" i="2" s="1"/>
  <c r="M165" i="2" l="1"/>
  <c r="M167" i="2"/>
  <c r="P167" i="2" s="1"/>
  <c r="M170" i="2"/>
  <c r="M166" i="2"/>
  <c r="P166" i="2" s="1"/>
  <c r="M169" i="2"/>
  <c r="M164" i="2"/>
  <c r="P164" i="2" s="1"/>
  <c r="O165" i="2"/>
  <c r="D174" i="2"/>
  <c r="O153" i="2"/>
  <c r="I153" i="2"/>
  <c r="Q153" i="2" l="1"/>
  <c r="Q174" i="2" s="1"/>
  <c r="M153" i="2"/>
  <c r="M174" i="2" s="1"/>
  <c r="I174" i="2"/>
  <c r="C71" i="2"/>
  <c r="C74" i="2"/>
  <c r="C66" i="2"/>
  <c r="C69" i="2"/>
  <c r="C70" i="2"/>
  <c r="C73" i="2"/>
  <c r="C77" i="2"/>
  <c r="C76" i="2"/>
  <c r="C75" i="2"/>
  <c r="C72" i="2"/>
  <c r="C68" i="2"/>
  <c r="C67" i="2"/>
  <c r="C65" i="2"/>
  <c r="F165" i="2" l="1"/>
  <c r="G165" i="2" s="1"/>
  <c r="P165" i="2" s="1"/>
  <c r="P153" i="2"/>
  <c r="C161" i="2" s="1"/>
  <c r="F169" i="2"/>
  <c r="G169" i="2" s="1"/>
  <c r="P169" i="2" s="1"/>
  <c r="F170" i="2"/>
  <c r="G170" i="2" s="1"/>
  <c r="P170" i="2" s="1"/>
  <c r="C172" i="2" l="1"/>
  <c r="P174" i="2"/>
  <c r="G174" i="2"/>
</calcChain>
</file>

<file path=xl/sharedStrings.xml><?xml version="1.0" encoding="utf-8"?>
<sst xmlns="http://schemas.openxmlformats.org/spreadsheetml/2006/main" count="216" uniqueCount="156">
  <si>
    <t>Stück</t>
  </si>
  <si>
    <t>Art</t>
  </si>
  <si>
    <t>Einstands- preis in EUR</t>
  </si>
  <si>
    <t>Summe</t>
  </si>
  <si>
    <t xml:space="preserve">Für die Ermittlung der Verkaufsgewinne ist das fifo-Pfinzip anzuwenden (first in first out), d.h. die zuerst angeschafften </t>
  </si>
  <si>
    <t>Wech-sel-kurs</t>
  </si>
  <si>
    <t>Jahr</t>
  </si>
  <si>
    <t>A)</t>
  </si>
  <si>
    <t>B)</t>
  </si>
  <si>
    <t>Verkauf- preis 
Euro</t>
  </si>
  <si>
    <t>Alte Rechtslage</t>
  </si>
  <si>
    <t>Neue Rechtslage</t>
  </si>
  <si>
    <r>
      <t xml:space="preserve">Die Veräußerung aller bis zum 31.12.2008 erworbenen Aktien ist nach Ablauf einer </t>
    </r>
    <r>
      <rPr>
        <u/>
        <sz val="10"/>
        <rFont val="Arial"/>
        <family val="2"/>
      </rPr>
      <t>Haltefrist von 1 Jahr</t>
    </r>
    <r>
      <rPr>
        <sz val="10"/>
        <rFont val="Arial"/>
        <family val="2"/>
      </rPr>
      <t xml:space="preserve"> steuerfrei. </t>
    </r>
  </si>
  <si>
    <t xml:space="preserve">Aktien gelten auch als zuerst wieder verkauft (alte Bestände sind zuerst abzubauen). </t>
  </si>
  <si>
    <t xml:space="preserve">Mit Einführung der Abgeltungsteuer ab 1. Januar 2009 sind private Veräußerungsgewinne auf Wertpapiere </t>
  </si>
  <si>
    <t xml:space="preserve">Aktienkursgewinner unterliegen dem Halbeinkünfteverfahren (d.h. 50% des Gewinns ist mit dem persönlichen Steuersatz zu  versteuern). </t>
  </si>
  <si>
    <t xml:space="preserve">Die Gewinne sind ungekürzt zu ermitteln und in die Steuerformulare einzutragen. </t>
  </si>
  <si>
    <t xml:space="preserve">Gebühren </t>
  </si>
  <si>
    <t>- Börsensteuer</t>
  </si>
  <si>
    <t>- Grundkommission</t>
  </si>
  <si>
    <t xml:space="preserve">Diese mindern den Verkaufserlös. </t>
  </si>
  <si>
    <t xml:space="preserve">Die Veräußerung aller ab dem 01.01.2009 erworbenen Aktien ist also unabhängig von der Besitzdauer zu versteuern. </t>
  </si>
  <si>
    <r>
      <t xml:space="preserve">Innerhalb der Jahresfrist entstandene Gewinne- und Verluste sind </t>
    </r>
    <r>
      <rPr>
        <u/>
        <sz val="10"/>
        <rFont val="Arial"/>
        <family val="2"/>
      </rPr>
      <t>steuerlich relevant</t>
    </r>
    <r>
      <rPr>
        <sz val="10"/>
        <rFont val="Arial"/>
        <family val="2"/>
      </rPr>
      <t>.</t>
    </r>
  </si>
  <si>
    <t xml:space="preserve">Beim Kauf anfallende Spesen/Nebenkosten sind den Anschaffungskosten zuzurechnen. </t>
  </si>
  <si>
    <t xml:space="preserve">Beim Verkauf anfallende Spesen/Nebenkosten mindern den Verkaufserlös. </t>
  </si>
  <si>
    <t>- Verkauf Stempelsteuer</t>
  </si>
  <si>
    <t xml:space="preserve">Sie unterliegen einer pauschalen Steuer von 25% (Abgeltungssteuer). </t>
  </si>
  <si>
    <t xml:space="preserve">generell (auch bei einer Haltedauer von mehr als einem Jahr) steuerpflichtig. </t>
  </si>
  <si>
    <t xml:space="preserve">Für die Umrechnung vom CHF in EUR können die tatsächlichen Tageskurse z.B. </t>
  </si>
  <si>
    <t>???</t>
  </si>
  <si>
    <t xml:space="preserve">Dividenden und steuerpflichtige Gewinne aus der Veräußerung von Kapitalbeteiligungen </t>
  </si>
  <si>
    <r>
      <t xml:space="preserve">Am Besten fangen Sie zu einem Zeitpunkt (vor </t>
    </r>
    <r>
      <rPr>
        <sz val="10"/>
        <color indexed="56"/>
        <rFont val="Arial"/>
        <family val="2"/>
      </rPr>
      <t>2005</t>
    </r>
    <r>
      <rPr>
        <sz val="10"/>
        <rFont val="Arial"/>
        <family val="2"/>
      </rPr>
      <t xml:space="preserve">) an, zu dem der Depotstand 0 Stück betragen hat. </t>
    </r>
  </si>
  <si>
    <t>Die Fifo-Methode wird auf den gesamten Depotbestand angewendet.</t>
  </si>
  <si>
    <t>Name:</t>
  </si>
  <si>
    <t>EUR pro 1 CHF</t>
  </si>
  <si>
    <t>Ermittlung von Aktienkursgewinnen, z.B. Novartis, Actelion..</t>
  </si>
  <si>
    <t>Ermittlung von Aktienkursgewinnen</t>
  </si>
  <si>
    <t>Aktienname:</t>
  </si>
  <si>
    <t>Vom Jahr 2002 bis einschließlich 2008 wurde das Halbeinkünfteverfahren angewendet.</t>
  </si>
  <si>
    <r>
      <t xml:space="preserve">wurden (sofern sie im Fall des § 23 EStG die Freigrenze überstiegen) </t>
    </r>
    <r>
      <rPr>
        <u/>
        <sz val="10"/>
        <rFont val="Arial"/>
        <family val="2"/>
      </rPr>
      <t>nur mit dem halben</t>
    </r>
    <r>
      <rPr>
        <sz val="10"/>
        <rFont val="Arial"/>
        <family val="2"/>
      </rPr>
      <t xml:space="preserve"> </t>
    </r>
  </si>
  <si>
    <r>
      <rPr>
        <u/>
        <sz val="10"/>
        <rFont val="Arial"/>
        <family val="2"/>
      </rPr>
      <t>Betrag</t>
    </r>
    <r>
      <rPr>
        <sz val="10"/>
        <rFont val="Arial"/>
        <family val="2"/>
      </rPr>
      <t xml:space="preserve"> der Einkommensteuer und dem Solidaritätszuschlag unterworfen.</t>
    </r>
  </si>
  <si>
    <t>Steuerpflichtiger:</t>
  </si>
  <si>
    <t>Ihr Name</t>
  </si>
  <si>
    <t xml:space="preserve">blau </t>
  </si>
  <si>
    <t xml:space="preserve">rot </t>
  </si>
  <si>
    <t xml:space="preserve">Zum Kauf- u. Verkauf von Novartis Aktien aus dem Depot der Novartis in der Regel keine Gebühren/Spesen an.  </t>
  </si>
  <si>
    <t>Unterlagen zu Käufen u. Verkäufen erhalten Sie z.B. beim Employee-Service der Novartis.</t>
  </si>
  <si>
    <t xml:space="preserve">Beim Verkauf von Aktien aus dem UBS Depot fallen in der Regel diverse Gebühren an. </t>
  </si>
  <si>
    <t>Verkaufsabrechnungen der UBS enthalten häufig folgende (Verkaufs-) Kosten:</t>
  </si>
  <si>
    <t>= Nicht überschreiben !!!! Felder</t>
  </si>
  <si>
    <t>= (manuelle) Eingabefelder</t>
  </si>
  <si>
    <t>(Datum)</t>
  </si>
  <si>
    <t>00.00.0000</t>
  </si>
  <si>
    <t>Zuletzt bearbeitet am:</t>
  </si>
  <si>
    <t>Stand der Vorlage</t>
  </si>
  <si>
    <t>Depotname/Nr.</t>
  </si>
  <si>
    <t xml:space="preserve">Die gleichzeitige Verwendung von Tages- u. Jahreskursen wird vom </t>
  </si>
  <si>
    <r>
      <t xml:space="preserve">Verkaufsgewinne müssen in der Regel maximal 10 Jahre zurück erfasst werden (z.B. </t>
    </r>
    <r>
      <rPr>
        <sz val="10"/>
        <color indexed="56"/>
        <rFont val="Arial"/>
        <family val="2"/>
      </rPr>
      <t>2007</t>
    </r>
    <r>
      <rPr>
        <sz val="10"/>
        <rFont val="Arial"/>
        <family val="2"/>
      </rPr>
      <t xml:space="preserve"> bis </t>
    </r>
    <r>
      <rPr>
        <sz val="10"/>
        <color indexed="56"/>
        <rFont val="Arial"/>
        <family val="2"/>
      </rPr>
      <t>2016</t>
    </r>
    <r>
      <rPr>
        <sz val="10"/>
        <rFont val="Arial"/>
        <family val="2"/>
      </rPr>
      <t xml:space="preserve">). Um Anschaffungskosten für </t>
    </r>
  </si>
  <si>
    <r>
      <t xml:space="preserve">im Jahr </t>
    </r>
    <r>
      <rPr>
        <sz val="10"/>
        <color indexed="56"/>
        <rFont val="Arial"/>
        <family val="2"/>
      </rPr>
      <t>2007</t>
    </r>
    <r>
      <rPr>
        <sz val="10"/>
        <rFont val="Arial"/>
        <family val="2"/>
      </rPr>
      <t xml:space="preserve"> ff. veräußerte Aktien ermitteln zu können muss für die Käufe ggf. noch weiter zurückgegangen werden. </t>
    </r>
  </si>
  <si>
    <t>-&gt; Es wird keine Haftung für die sachliche und rechtliche Fehlerfreiheit dieser Tabelle übernommen!</t>
  </si>
  <si>
    <r>
      <rPr>
        <b/>
        <u/>
        <sz val="10"/>
        <rFont val="Arial"/>
        <family val="2"/>
      </rPr>
      <t>CHF-Kursgewinne sind mit einzubeziehen</t>
    </r>
    <r>
      <rPr>
        <b/>
        <sz val="10"/>
        <rFont val="Arial"/>
        <family val="2"/>
      </rPr>
      <t xml:space="preserve"> </t>
    </r>
    <r>
      <rPr>
        <sz val="10"/>
        <rFont val="Arial"/>
        <family val="2"/>
      </rPr>
      <t xml:space="preserve"> (§ 20 (4) S. 1, Halbsatz 2 EStG)</t>
    </r>
  </si>
  <si>
    <t>z.B. Novartis oder UBS oder Equatex</t>
  </si>
  <si>
    <t>z.B. Novartis/Alcon oder Actelion</t>
  </si>
  <si>
    <t>Es ist darauf zu achten auch die Belastungen (Verkaufskosten) gewinnmindernd in der Tabelle zu erfassen.</t>
  </si>
  <si>
    <t>Employer Share Ownership Plan</t>
  </si>
  <si>
    <t>Kom-mentar</t>
  </si>
  <si>
    <t>xyz</t>
  </si>
  <si>
    <t>Novartis Share Transferred to ..</t>
  </si>
  <si>
    <t>Bitte neben den Verkaufsabrechnungen auch immer die "Aufstellung zum Jahresende" der Steuererklärung beifügen.</t>
  </si>
  <si>
    <t>Alcon Dividend (Aktie)</t>
  </si>
  <si>
    <t>lt. Verkaufsbestätigung: Novartisaktien</t>
  </si>
  <si>
    <t>(Die unten eingetragenen Transaktionen sind nur Beispieleintragungen, die Sie überschreiben bzw. löschen müssen).</t>
  </si>
  <si>
    <t xml:space="preserve">   Stück </t>
  </si>
  <si>
    <r>
      <rPr>
        <b/>
        <sz val="8"/>
        <rFont val="Arial"/>
        <family val="2"/>
      </rPr>
      <t>(Kaufkurs) Kapital-gewinn-Kostenbasis</t>
    </r>
    <r>
      <rPr>
        <b/>
        <sz val="10"/>
        <rFont val="Arial"/>
        <family val="2"/>
      </rPr>
      <t xml:space="preserve"> (FMV) CHF</t>
    </r>
  </si>
  <si>
    <r>
      <rPr>
        <b/>
        <sz val="8"/>
        <rFont val="Arial"/>
        <family val="2"/>
      </rPr>
      <t>Verkaufs-datum/</t>
    </r>
    <r>
      <rPr>
        <b/>
        <sz val="10"/>
        <rFont val="Arial"/>
        <family val="2"/>
      </rPr>
      <t xml:space="preserve"> Erfüllungs-tag</t>
    </r>
  </si>
  <si>
    <t>= Ergebnisfelder (nicht überschreiben!)</t>
  </si>
  <si>
    <t>grün</t>
  </si>
  <si>
    <t>Verkauf- preis in CHF</t>
  </si>
  <si>
    <r>
      <t xml:space="preserve">Verkaufs-  kosten/  </t>
    </r>
    <r>
      <rPr>
        <b/>
        <sz val="8"/>
        <rFont val="Arial"/>
        <family val="2"/>
      </rPr>
      <t>Stempelsteuer</t>
    </r>
    <r>
      <rPr>
        <b/>
        <sz val="10"/>
        <rFont val="Arial"/>
        <family val="2"/>
      </rPr>
      <t xml:space="preserve"> </t>
    </r>
    <r>
      <rPr>
        <b/>
        <sz val="8"/>
        <rFont val="Arial"/>
        <family val="2"/>
      </rPr>
      <t>in</t>
    </r>
    <r>
      <rPr>
        <b/>
        <sz val="10"/>
        <rFont val="Arial"/>
        <family val="2"/>
      </rPr>
      <t xml:space="preserve"> EUR</t>
    </r>
  </si>
  <si>
    <t>Veräus- serungs- Gewinn / Verlust in 
Euro</t>
  </si>
  <si>
    <t xml:space="preserve">Achtung, bitte die Schweizer Schreibweise von Zahlen beachten (Punkt = Komma), d.h. sind z.B. 9.600 Stück lt. Abrechnung 9,6 Aktien und nicht 9600 Aktien.  </t>
  </si>
  <si>
    <t>lt. Verkaufsbestätigung 1 (Alcon)</t>
  </si>
  <si>
    <t>lt. Verkaufsbestätigung 2 (Alcon)</t>
  </si>
  <si>
    <t>lt. Verkaufsbestätigung 3 (Alcon)</t>
  </si>
  <si>
    <t>lt. Verkaufsbestätigung: XYZ-Aktien</t>
  </si>
  <si>
    <t>Equatex</t>
  </si>
  <si>
    <r>
      <t xml:space="preserve">Zuteilungs-datum </t>
    </r>
    <r>
      <rPr>
        <b/>
        <sz val="6"/>
        <rFont val="Arial"/>
        <family val="2"/>
      </rPr>
      <t xml:space="preserve">                                                                                                                              </t>
    </r>
    <r>
      <rPr>
        <b/>
        <sz val="10"/>
        <rFont val="Arial"/>
        <family val="2"/>
      </rPr>
      <t xml:space="preserve"> </t>
    </r>
    <r>
      <rPr>
        <b/>
        <sz val="6"/>
        <rFont val="Arial"/>
        <family val="2"/>
      </rPr>
      <t>Kaufdatum Vestingdate</t>
    </r>
  </si>
  <si>
    <t>auf Seite 3</t>
  </si>
  <si>
    <t>der Abrechnung</t>
  </si>
  <si>
    <t>auf Seite 1</t>
  </si>
  <si>
    <t>der Abr.</t>
  </si>
  <si>
    <t>auf Seite 2</t>
  </si>
  <si>
    <t>-&gt; der gelbe Kontrollwert muss in der Regel dem "Veräußerungsgewinn gesamt" lt. der Verkaufsabrechnung entsprechen. Andernfalls liegt ein Eingabefehler vor.</t>
  </si>
  <si>
    <t xml:space="preserve">    (es sei denn auf der Verkaufsabrechnung wurden die FMV - Kosten nicht erfasst)</t>
  </si>
  <si>
    <t>??? Alcon oder/und Novartis</t>
  </si>
  <si>
    <t xml:space="preserve">Wenn die Verkaufsbestätigung nur Aktien mit </t>
  </si>
  <si>
    <t>demselben Zuteilungsdatum enthält (Alcon)</t>
  </si>
  <si>
    <t>verschiedenen Zuteilungsdaten enthält (Nov.)</t>
  </si>
  <si>
    <t>Wo die Werte zu finden sind:</t>
  </si>
  <si>
    <t>einer Zeile erfasst werden</t>
  </si>
  <si>
    <t>Es  kann also alles in Summe in</t>
  </si>
  <si>
    <t>Zur ersten Eintragung ist unten in der Tabelle die Verkaufsabrechnung als Beispiel eingefügt. Bitte prüfen Sie immer den Wert in der Spalte ganz recht (Kontrollwert) auf Richtigkeit.</t>
  </si>
  <si>
    <t xml:space="preserve">Wenn die Verkaufsbestätigung Aktien mit </t>
  </si>
  <si>
    <t xml:space="preserve">  Wie die Werte zu erfassen sind:</t>
  </si>
  <si>
    <t>Alle notwendigen Infos zum ausfüllen der Tabelle können den Verkaufsabrechnungen (inkl. der Transaktionsdetails auf Seite 3) der Equatex entnommen werden.</t>
  </si>
  <si>
    <t>Transaktionsdetails erfasst werden.</t>
  </si>
  <si>
    <t>Es muss jede Zeile aus den</t>
  </si>
  <si>
    <t>&lt;-Alternative A-&gt;</t>
  </si>
  <si>
    <t>&lt;-Alternative B-&gt;</t>
  </si>
  <si>
    <r>
      <t xml:space="preserve">Alle Verkäufe von Aktien die vor dem 01.01.2009 erworben wurden sind daher in der nachfolgenden Tabelle </t>
    </r>
    <r>
      <rPr>
        <b/>
        <u/>
        <sz val="10"/>
        <rFont val="Arial"/>
        <family val="2"/>
      </rPr>
      <t>nicht  !!!</t>
    </r>
    <r>
      <rPr>
        <sz val="10"/>
        <rFont val="Arial"/>
        <family val="2"/>
      </rPr>
      <t xml:space="preserve"> zu erfassten. </t>
    </r>
  </si>
  <si>
    <t>Summe Gewinn/Verlust Alcon:</t>
  </si>
  <si>
    <t>EUR</t>
  </si>
  <si>
    <t>Summe Gewinn/Verl. Novartis</t>
  </si>
  <si>
    <t>Bitte auch die Hinweise weiter oben zu dem Umrechnungskursen beachten (Wahlrecht zwischen Tages- und Jahresumrechnungskursen).</t>
  </si>
  <si>
    <r>
      <rPr>
        <u/>
        <sz val="10"/>
        <rFont val="Arial"/>
        <family val="2"/>
      </rPr>
      <t>oder</t>
    </r>
    <r>
      <rPr>
        <sz val="10"/>
        <rFont val="Arial"/>
        <family val="2"/>
      </rPr>
      <t xml:space="preserve"> die unten aufgelisteten (abgerundeten) Jahresumrechnungskurse herangezogen werden.</t>
    </r>
  </si>
  <si>
    <r>
      <t>Finanzamt nicht akzeptiert. V</t>
    </r>
    <r>
      <rPr>
        <u/>
        <sz val="10"/>
        <rFont val="Arial"/>
        <family val="2"/>
      </rPr>
      <t xml:space="preserve">on der Tabelle automatisch die Jahresumrechnungskurse anhand der Kauf- uns Verkaufsdaten eingespielt. </t>
    </r>
  </si>
  <si>
    <t>Wenn Sie den Ansatz von Tageskursen wünschen oder prüfen möchten ob Sie damit günstiger fahren müssen Sie diese Kurse im Internet recherchieren (vergl. oben die Adresse)</t>
  </si>
  <si>
    <t xml:space="preserve">und dann manuell in die Tabelle eintragen. </t>
  </si>
  <si>
    <t>Umrechnungskurse</t>
  </si>
  <si>
    <t>Beispielbeleg zur ersten Eintragung in der Tabelle oben:</t>
  </si>
  <si>
    <t>Die Veräußerung aller bis zum 31.12.2008 erworbenen Aktien ist nach Ablauf einer Haltefrist von 1 Jahr steuerfrei (Altanteile).</t>
  </si>
  <si>
    <t xml:space="preserve">bekommen haben. Auch diese Aktien gehören zum steuerfrei veräußerbaren Altbestand vor Änderung des § 23 (1)  Satz 1 Nr. 2 a.F. </t>
  </si>
  <si>
    <t xml:space="preserve">- alle Novartisaktienverkäufe für Aktien, die sich zum Zeitpunkt des Aktiensplits im Depot befunden haben </t>
  </si>
  <si>
    <t>Für folgende Verkäufe können die auf den Verkaufsbestätigungen eingetragenen Anschaffungskosten (FMV) eingetragen werden:</t>
  </si>
  <si>
    <t>- alle Novartisaktienverkäufe die noch vor dem Aktiensplit stattgefunden haben</t>
  </si>
  <si>
    <r>
      <t xml:space="preserve">- Verkäufe von Novartis- und Alconaktien, die erst nach und unabhängig vom Aktiensplit </t>
    </r>
    <r>
      <rPr>
        <u/>
        <sz val="10"/>
        <rFont val="Arial"/>
        <family val="2"/>
      </rPr>
      <t>neu</t>
    </r>
    <r>
      <rPr>
        <sz val="10"/>
        <rFont val="Arial"/>
        <family val="2"/>
      </rPr>
      <t xml:space="preserve"> erworben worden sind</t>
    </r>
  </si>
  <si>
    <r>
      <t xml:space="preserve">Alle Verkaufs-  kosten/ </t>
    </r>
    <r>
      <rPr>
        <b/>
        <sz val="8"/>
        <rFont val="Arial"/>
        <family val="2"/>
      </rPr>
      <t xml:space="preserve"> z.B. Stempelsteuer in </t>
    </r>
    <r>
      <rPr>
        <b/>
        <sz val="10"/>
        <rFont val="Arial"/>
        <family val="2"/>
      </rPr>
      <t>CHF</t>
    </r>
  </si>
  <si>
    <t>- der Verkauf der  Alconaktien die Sie durch den Aktiensplit erhalten haben.</t>
  </si>
  <si>
    <t>Die Anschaffungskosten der alten Novartisaktien müssen also neu ermittelt (verringert) werden und die Anschaffungskosten der Alconaktien müssen erstmals ermittelt werden.</t>
  </si>
  <si>
    <t xml:space="preserve">In dieser Tabelle werden nicht nur die neuen Anschaffungskosten, sondern auch die Veräußerungsgewinne und -Verluste für die Alconaktien ermittelt. </t>
  </si>
  <si>
    <t xml:space="preserve">Für dies einmalig für 2019 duchzuführende Tansformationsrechnung hat das Finanzamt Lörrach eine eigene OpenOffice-Tabelle entwickelt, die Sie noch vor dem eigendlichen Steuerberscheid erhalten. </t>
  </si>
  <si>
    <t xml:space="preserve">  (diese Anschaffungskosten sind vor Eintragung um den Wert der abgespaltenen Alconaktien zu verringern)</t>
  </si>
  <si>
    <t xml:space="preserve">  (diese Anschaffungskosten werden aus den von den Novartis abgespaltenen Werte gebildet und können erst danach hier eingetragen werden).</t>
  </si>
  <si>
    <t>Gegen anderslautende Bescheide sollten Sie unbedingt Einspruch einlegen.</t>
  </si>
  <si>
    <t xml:space="preserve">Das selbe gilt für den Verkauf von Alconaktien die Sie aufgrund des Besitzes von vor dem 01.01.2009 erworbenen Novartisaktien zugeteilt </t>
  </si>
  <si>
    <t>CHF</t>
  </si>
  <si>
    <r>
      <t xml:space="preserve">Kontrollwert = </t>
    </r>
    <r>
      <rPr>
        <sz val="9"/>
        <rFont val="Arial"/>
        <family val="2"/>
      </rPr>
      <t>Gewinn in CHF lt. Abr. ohne Verkaufskosten</t>
    </r>
    <r>
      <rPr>
        <sz val="10"/>
        <rFont val="Arial"/>
        <family val="2"/>
      </rPr>
      <t xml:space="preserve"> CHF</t>
    </r>
  </si>
  <si>
    <t>https://www.boerse-online.de/devisen/devisenrechner/schweizer-franken-euro</t>
  </si>
  <si>
    <t>Die Meisten anderen Finanzämter:</t>
  </si>
  <si>
    <t>Finanzamt Lörrach:</t>
  </si>
  <si>
    <r>
      <t xml:space="preserve">Für folgende Verkäufe können die auf den Verkaufsbestätigungen eingetragenen Anschaffungskosten (FMV)    </t>
    </r>
    <r>
      <rPr>
        <b/>
        <u/>
        <sz val="10"/>
        <rFont val="Arial"/>
        <family val="2"/>
      </rPr>
      <t>nicht</t>
    </r>
    <r>
      <rPr>
        <b/>
        <sz val="10"/>
        <rFont val="Arial"/>
        <family val="2"/>
      </rPr>
      <t xml:space="preserve">  eingetragen werden: </t>
    </r>
  </si>
  <si>
    <t>(gilt nur für bestimme Finanzämter)</t>
  </si>
  <si>
    <t xml:space="preserve">Außerdem werden die neuen Anschaffungskosten für die Novartisaktien ermittelt. Diese Anschaffungskosten sind dann bei künftigen Verkäufen in Ansatz zu bringen. </t>
  </si>
  <si>
    <t>Dagegen sollte Einspruch eingelegt werden. Wird eine solche Sachdividende in Ansatz gebracht können im Jahr 2020, 2021 ff. immer die in den Verkaufsabrechnungen aufgeführten</t>
  </si>
  <si>
    <t>Viele andere Finanzämter (z.B. Freiburg-Stadt), behandeln den Wert der zugeteilten Alconaktien als Sachdividende = als zu versteuernder Kapitaleinkünfte im Steuerjahr 2019.</t>
  </si>
  <si>
    <t>?</t>
  </si>
  <si>
    <t>Die Bescheide 2019 werden zu Gunsten der Mandanten geändert und die Sachdividende nicht mehr versteuert. Dafür werden bei Verkäufen in den Jahren 2019 nur noch um 1/6</t>
  </si>
  <si>
    <t xml:space="preserve">geminderte Anschaffungskosten berücksichtigt, was dann entsprechend zu höheren Aktienkursgewinnen in den Folgejahren führt. </t>
  </si>
  <si>
    <t xml:space="preserve">    Und natürlich kann es hier nicht aufgehen, wenn vom Alcon-Spin-Off betroffene Novarits oder Alconaktien veräußert und</t>
  </si>
  <si>
    <t xml:space="preserve">    von der Verkaufsabrechnung abweichende (um 1/6 geminderte) Anschaffungskosten erfasst werden.</t>
  </si>
  <si>
    <r>
      <t xml:space="preserve">Anschaffungskosten (FMV) eingetragen werden. </t>
    </r>
    <r>
      <rPr>
        <b/>
        <sz val="10"/>
        <rFont val="Arial"/>
        <family val="2"/>
      </rPr>
      <t xml:space="preserve">Mittlerweile sind meines Wissens alle Finanzämter auf die Linie des Finanzamt Lörrach umgeschwenkt. </t>
    </r>
  </si>
  <si>
    <t>diese Aktien in Ansatz zu bringen. In die Tabelle unten sind die CHF</t>
  </si>
  <si>
    <t xml:space="preserve">Werte einzutragen. Die neu ermittelten Anschaffungskosten der </t>
  </si>
  <si>
    <r>
      <rPr>
        <b/>
        <u/>
        <sz val="10"/>
        <rFont val="Arial"/>
        <family val="2"/>
      </rPr>
      <t>Beispiel</t>
    </r>
    <r>
      <rPr>
        <b/>
        <sz val="10"/>
        <rFont val="Arial"/>
        <family val="2"/>
      </rPr>
      <t xml:space="preserve"> für Berechnungsblatt der Finanzverwaltung </t>
    </r>
    <r>
      <rPr>
        <sz val="10"/>
        <rFont val="Arial"/>
        <family val="2"/>
      </rPr>
      <t>(die darin enthaltenen Werte sind aus der Aufstellung zum Jahresende für das Jahr 2019 zu übernehmen)</t>
    </r>
  </si>
  <si>
    <t>….die hier rechts ermittelten neuen Anschaffungskosten sind bei künftigen Verkäufen</t>
  </si>
  <si>
    <t>Novartisaktien und der davon abgespaltenen Alconaktien sind identisch.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</si>
</sst>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000"/>
    <numFmt numFmtId="166" formatCode="0.0"/>
    <numFmt numFmtId="167" formatCode="#,##0.0"/>
    <numFmt numFmtId="168" formatCode="#,##0.000000"/>
    <numFmt numFmtId="169" formatCode="0.000"/>
  </numFmts>
  <fonts count="35" x14ac:knownFonts="1">
    <font>
      <sz val="10"/>
      <name val="Arial"/>
    </font>
    <font>
      <b/>
      <sz val="10"/>
      <name val="Arial"/>
      <family val="2"/>
    </font>
    <font>
      <sz val="10"/>
      <name val="Arial"/>
      <family val="2"/>
    </font>
    <font>
      <sz val="10"/>
      <name val="Arial"/>
      <family val="2"/>
    </font>
    <font>
      <b/>
      <u/>
      <sz val="12"/>
      <name val="Arial"/>
      <family val="2"/>
    </font>
    <font>
      <u/>
      <sz val="10"/>
      <name val="Arial"/>
      <family val="2"/>
    </font>
    <font>
      <b/>
      <u/>
      <sz val="10"/>
      <name val="Arial"/>
      <family val="2"/>
    </font>
    <font>
      <sz val="10"/>
      <color indexed="56"/>
      <name val="Arial"/>
      <family val="2"/>
    </font>
    <font>
      <b/>
      <sz val="8"/>
      <name val="Arial"/>
      <family val="2"/>
    </font>
    <font>
      <b/>
      <sz val="6"/>
      <name val="Arial"/>
      <family val="2"/>
    </font>
    <font>
      <sz val="12"/>
      <name val="Arial"/>
      <family val="2"/>
    </font>
    <font>
      <b/>
      <sz val="11"/>
      <color theme="1"/>
      <name val="Calibri"/>
      <family val="2"/>
      <scheme val="minor"/>
    </font>
    <font>
      <u/>
      <sz val="10"/>
      <color theme="10"/>
      <name val="Arial"/>
      <family val="2"/>
    </font>
    <font>
      <sz val="11"/>
      <color rgb="FFFF0000"/>
      <name val="Calibri"/>
      <family val="2"/>
      <scheme val="minor"/>
    </font>
    <font>
      <sz val="10"/>
      <color rgb="FFFF0000"/>
      <name val="Arial"/>
      <family val="2"/>
    </font>
    <font>
      <sz val="10"/>
      <color rgb="FF0000FF"/>
      <name val="Arial"/>
      <family val="2"/>
    </font>
    <font>
      <b/>
      <sz val="10"/>
      <color rgb="FF0000FF"/>
      <name val="Arial"/>
      <family val="2"/>
    </font>
    <font>
      <sz val="9"/>
      <color rgb="FF0000FF"/>
      <name val="Arial"/>
      <family val="2"/>
    </font>
    <font>
      <sz val="10"/>
      <color theme="0"/>
      <name val="Arial"/>
      <family val="2"/>
    </font>
    <font>
      <b/>
      <sz val="10"/>
      <color rgb="FFFF0000"/>
      <name val="Arial"/>
      <family val="2"/>
    </font>
    <font>
      <sz val="10"/>
      <color rgb="FF002060"/>
      <name val="Arial"/>
      <family val="2"/>
    </font>
    <font>
      <sz val="10"/>
      <color rgb="FFFFFF00"/>
      <name val="Arial"/>
      <family val="2"/>
    </font>
    <font>
      <b/>
      <u/>
      <sz val="10"/>
      <color rgb="FF0000FF"/>
      <name val="Arial"/>
      <family val="2"/>
    </font>
    <font>
      <b/>
      <sz val="10"/>
      <color rgb="FFFFFF00"/>
      <name val="Arial"/>
      <family val="2"/>
    </font>
    <font>
      <b/>
      <sz val="10"/>
      <color rgb="FF92D050"/>
      <name val="Arial"/>
      <family val="2"/>
    </font>
    <font>
      <sz val="9"/>
      <name val="Arial"/>
      <family val="2"/>
    </font>
    <font>
      <b/>
      <u/>
      <sz val="12"/>
      <color rgb="FF0000FF"/>
      <name val="Arial"/>
      <family val="2"/>
    </font>
    <font>
      <sz val="8"/>
      <name val="Arial"/>
      <family val="2"/>
    </font>
    <font>
      <sz val="11"/>
      <color rgb="FF0000FF"/>
      <name val="Calibri"/>
      <family val="2"/>
      <scheme val="minor"/>
    </font>
    <font>
      <sz val="8"/>
      <color rgb="FF0000FF"/>
      <name val="Calibri"/>
      <family val="2"/>
      <scheme val="minor"/>
    </font>
    <font>
      <sz val="8"/>
      <color rgb="FFFF0000"/>
      <name val="Calibri"/>
      <family val="2"/>
      <scheme val="minor"/>
    </font>
    <font>
      <sz val="8"/>
      <color rgb="FFFF0000"/>
      <name val="Arial"/>
      <family val="2"/>
    </font>
    <font>
      <u/>
      <sz val="8"/>
      <name val="Arial"/>
      <family val="2"/>
    </font>
    <font>
      <b/>
      <sz val="12"/>
      <color rgb="FFFF0000"/>
      <name val="Calibri"/>
      <family val="2"/>
      <scheme val="minor"/>
    </font>
    <font>
      <sz val="10"/>
      <color theme="1"/>
      <name val="Arial"/>
      <family val="2"/>
    </font>
  </fonts>
  <fills count="9">
    <fill>
      <patternFill patternType="none"/>
    </fill>
    <fill>
      <patternFill patternType="gray125"/>
    </fill>
    <fill>
      <patternFill patternType="solid">
        <fgColor theme="6" tint="0.39997558519241921"/>
        <bgColor indexed="64"/>
      </patternFill>
    </fill>
    <fill>
      <patternFill patternType="solid">
        <fgColor rgb="FFFFC000"/>
        <bgColor indexed="64"/>
      </patternFill>
    </fill>
    <fill>
      <patternFill patternType="solid">
        <fgColor theme="2"/>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7C80"/>
        <bgColor indexed="64"/>
      </patternFill>
    </fill>
  </fills>
  <borders count="38">
    <border>
      <left/>
      <right/>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259">
    <xf numFmtId="0" fontId="0" fillId="0" borderId="0" xfId="0"/>
    <xf numFmtId="0" fontId="0" fillId="0" borderId="0" xfId="0" applyAlignment="1">
      <alignment horizontal="left"/>
    </xf>
    <xf numFmtId="1" fontId="0" fillId="0" borderId="0" xfId="0" applyNumberFormat="1"/>
    <xf numFmtId="0" fontId="1" fillId="0" borderId="0" xfId="0" applyFont="1"/>
    <xf numFmtId="0" fontId="0" fillId="0" borderId="0" xfId="0" applyAlignment="1">
      <alignment horizontal="right"/>
    </xf>
    <xf numFmtId="0" fontId="0" fillId="0" borderId="0" xfId="0" applyAlignment="1">
      <alignment horizontal="right" wrapText="1"/>
    </xf>
    <xf numFmtId="0" fontId="0" fillId="0" borderId="0" xfId="0" applyAlignment="1">
      <alignment wrapText="1"/>
    </xf>
    <xf numFmtId="0" fontId="4" fillId="0" borderId="0" xfId="0" applyFont="1"/>
    <xf numFmtId="0" fontId="3" fillId="0" borderId="0" xfId="0" applyFont="1" applyAlignment="1">
      <alignment horizontal="left"/>
    </xf>
    <xf numFmtId="2" fontId="0" fillId="0" borderId="0" xfId="0" applyNumberFormat="1"/>
    <xf numFmtId="4" fontId="0" fillId="0" borderId="0" xfId="0" applyNumberFormat="1"/>
    <xf numFmtId="0" fontId="3"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0" fontId="1" fillId="2" borderId="0" xfId="0" applyFont="1" applyFill="1"/>
    <xf numFmtId="0" fontId="1" fillId="3" borderId="0" xfId="0" applyFont="1" applyFill="1"/>
    <xf numFmtId="0" fontId="5" fillId="0" borderId="0" xfId="0" applyFont="1" applyAlignment="1">
      <alignment horizontal="center"/>
    </xf>
    <xf numFmtId="4" fontId="1" fillId="5" borderId="2" xfId="0" applyNumberFormat="1" applyFont="1" applyFill="1" applyBorder="1"/>
    <xf numFmtId="0" fontId="1" fillId="6" borderId="3" xfId="0" applyFont="1" applyFill="1" applyBorder="1" applyAlignment="1">
      <alignment horizontal="left"/>
    </xf>
    <xf numFmtId="0" fontId="1" fillId="6" borderId="1" xfId="0" applyFont="1" applyFill="1" applyBorder="1" applyAlignment="1">
      <alignment horizontal="left"/>
    </xf>
    <xf numFmtId="0" fontId="1" fillId="6" borderId="0" xfId="0" applyFont="1" applyFill="1"/>
    <xf numFmtId="1" fontId="3" fillId="0" borderId="0" xfId="0" applyNumberFormat="1" applyFont="1"/>
    <xf numFmtId="0" fontId="3" fillId="0" borderId="0" xfId="0" quotePrefix="1" applyFont="1" applyAlignment="1">
      <alignment horizontal="left"/>
    </xf>
    <xf numFmtId="0" fontId="14" fillId="0" borderId="0" xfId="0" applyFont="1"/>
    <xf numFmtId="0" fontId="1" fillId="0" borderId="0" xfId="0" applyFont="1" applyBorder="1"/>
    <xf numFmtId="2" fontId="0" fillId="0" borderId="0" xfId="0" applyNumberFormat="1" applyAlignment="1">
      <alignment wrapText="1"/>
    </xf>
    <xf numFmtId="0" fontId="2" fillId="0" borderId="0" xfId="0" applyFont="1" applyAlignment="1">
      <alignment horizontal="left"/>
    </xf>
    <xf numFmtId="0" fontId="2" fillId="0" borderId="0" xfId="0" applyFont="1"/>
    <xf numFmtId="1" fontId="2" fillId="0" borderId="0" xfId="0" applyNumberFormat="1" applyFont="1"/>
    <xf numFmtId="0" fontId="2" fillId="0" borderId="0" xfId="0" quotePrefix="1" applyFont="1" applyAlignment="1">
      <alignment horizontal="left"/>
    </xf>
    <xf numFmtId="0" fontId="1" fillId="0" borderId="0" xfId="0" applyFont="1" applyAlignment="1">
      <alignment horizontal="left"/>
    </xf>
    <xf numFmtId="4" fontId="0" fillId="0" borderId="0" xfId="0" applyNumberFormat="1" applyAlignment="1">
      <alignment wrapText="1"/>
    </xf>
    <xf numFmtId="0" fontId="2" fillId="0" borderId="0" xfId="0" applyFont="1" applyAlignment="1">
      <alignment horizontal="center"/>
    </xf>
    <xf numFmtId="1" fontId="5" fillId="0" borderId="0" xfId="0" applyNumberFormat="1" applyFont="1"/>
    <xf numFmtId="0" fontId="5" fillId="0" borderId="0" xfId="0" applyFont="1" applyAlignment="1">
      <alignment horizontal="left"/>
    </xf>
    <xf numFmtId="0" fontId="16" fillId="0" borderId="0" xfId="0" applyFont="1" applyBorder="1" applyAlignment="1">
      <alignment horizontal="center"/>
    </xf>
    <xf numFmtId="0" fontId="0" fillId="0" borderId="0" xfId="0" applyBorder="1"/>
    <xf numFmtId="0" fontId="1" fillId="0" borderId="7" xfId="0" applyFont="1" applyBorder="1" applyAlignment="1">
      <alignment horizontal="center"/>
    </xf>
    <xf numFmtId="14" fontId="1" fillId="0" borderId="0" xfId="0" applyNumberFormat="1" applyFont="1" applyAlignment="1">
      <alignment horizontal="center"/>
    </xf>
    <xf numFmtId="3" fontId="0" fillId="0" borderId="0" xfId="0" applyNumberFormat="1" applyBorder="1"/>
    <xf numFmtId="4" fontId="2" fillId="0" borderId="0" xfId="0" applyNumberFormat="1" applyFont="1" applyBorder="1"/>
    <xf numFmtId="0" fontId="2" fillId="7" borderId="0" xfId="0" applyFont="1" applyFill="1" applyAlignment="1">
      <alignment horizontal="left"/>
    </xf>
    <xf numFmtId="0" fontId="0" fillId="7" borderId="0" xfId="0" applyFill="1" applyAlignment="1">
      <alignment horizontal="left"/>
    </xf>
    <xf numFmtId="0" fontId="0" fillId="7" borderId="0" xfId="0" applyFill="1"/>
    <xf numFmtId="0" fontId="0" fillId="7" borderId="0" xfId="0" applyFill="1" applyAlignment="1">
      <alignment wrapText="1"/>
    </xf>
    <xf numFmtId="1" fontId="0" fillId="7" borderId="0" xfId="0" applyNumberFormat="1" applyFill="1"/>
    <xf numFmtId="0" fontId="15" fillId="0" borderId="0" xfId="0" applyFont="1" applyFill="1" applyBorder="1"/>
    <xf numFmtId="0" fontId="17" fillId="0" borderId="0" xfId="0" applyFont="1" applyFill="1" applyBorder="1"/>
    <xf numFmtId="0" fontId="10" fillId="0" borderId="0" xfId="0" applyFont="1"/>
    <xf numFmtId="2" fontId="15" fillId="0" borderId="15" xfId="0" applyNumberFormat="1" applyFont="1" applyFill="1" applyBorder="1"/>
    <xf numFmtId="2" fontId="15" fillId="0" borderId="16" xfId="0" applyNumberFormat="1" applyFont="1" applyBorder="1"/>
    <xf numFmtId="14" fontId="15" fillId="0" borderId="18" xfId="0" applyNumberFormat="1" applyFont="1" applyFill="1" applyBorder="1" applyAlignment="1">
      <alignment horizontal="left"/>
    </xf>
    <xf numFmtId="0" fontId="15" fillId="0" borderId="15" xfId="0" applyFont="1" applyFill="1" applyBorder="1" applyAlignment="1">
      <alignment horizontal="left"/>
    </xf>
    <xf numFmtId="14" fontId="15" fillId="0" borderId="0" xfId="0" applyNumberFormat="1" applyFont="1" applyFill="1" applyBorder="1" applyAlignment="1">
      <alignment horizontal="left"/>
    </xf>
    <xf numFmtId="0" fontId="15" fillId="0" borderId="16" xfId="0" applyFont="1" applyFill="1" applyBorder="1" applyAlignment="1">
      <alignment horizontal="left"/>
    </xf>
    <xf numFmtId="14" fontId="15" fillId="0" borderId="19" xfId="0" applyNumberFormat="1" applyFont="1" applyBorder="1" applyAlignment="1">
      <alignment horizontal="left"/>
    </xf>
    <xf numFmtId="14" fontId="15" fillId="0" borderId="20" xfId="0" applyNumberFormat="1" applyFont="1" applyFill="1" applyBorder="1"/>
    <xf numFmtId="0" fontId="15" fillId="0" borderId="0" xfId="0" applyFont="1" applyAlignment="1">
      <alignment horizontal="left"/>
    </xf>
    <xf numFmtId="2" fontId="15" fillId="0" borderId="22" xfId="0" applyNumberFormat="1" applyFont="1" applyFill="1" applyBorder="1"/>
    <xf numFmtId="0" fontId="17" fillId="0" borderId="20" xfId="0" applyFont="1" applyFill="1" applyBorder="1"/>
    <xf numFmtId="4" fontId="0" fillId="0" borderId="11" xfId="0" applyNumberFormat="1" applyFill="1" applyBorder="1" applyAlignment="1">
      <alignment horizontal="right"/>
    </xf>
    <xf numFmtId="4" fontId="0" fillId="0" borderId="24" xfId="0" applyNumberFormat="1" applyFill="1" applyBorder="1" applyAlignment="1">
      <alignment horizontal="right"/>
    </xf>
    <xf numFmtId="0" fontId="15" fillId="0" borderId="19" xfId="0" applyFont="1" applyFill="1" applyBorder="1"/>
    <xf numFmtId="1" fontId="0" fillId="0" borderId="12" xfId="0" applyNumberFormat="1" applyBorder="1"/>
    <xf numFmtId="1" fontId="0" fillId="0" borderId="13" xfId="0" applyNumberFormat="1" applyBorder="1"/>
    <xf numFmtId="0" fontId="1" fillId="5" borderId="27" xfId="0" applyFont="1" applyFill="1" applyBorder="1"/>
    <xf numFmtId="4" fontId="1" fillId="5" borderId="1" xfId="0" applyNumberFormat="1" applyFont="1" applyFill="1" applyBorder="1"/>
    <xf numFmtId="0" fontId="1" fillId="5" borderId="1" xfId="0" applyFont="1" applyFill="1" applyBorder="1"/>
    <xf numFmtId="164" fontId="18" fillId="0" borderId="9" xfId="0" applyNumberFormat="1" applyFont="1" applyFill="1" applyBorder="1"/>
    <xf numFmtId="4" fontId="1" fillId="4" borderId="1" xfId="0" applyNumberFormat="1" applyFont="1" applyFill="1" applyBorder="1"/>
    <xf numFmtId="0" fontId="1" fillId="4" borderId="28" xfId="0" applyFont="1" applyFill="1" applyBorder="1"/>
    <xf numFmtId="4" fontId="2" fillId="0" borderId="29" xfId="0" applyNumberFormat="1" applyFont="1" applyBorder="1"/>
    <xf numFmtId="2" fontId="1" fillId="4" borderId="27" xfId="0" applyNumberFormat="1" applyFont="1" applyFill="1" applyBorder="1"/>
    <xf numFmtId="0" fontId="16" fillId="0" borderId="0" xfId="0" applyFont="1" applyAlignment="1">
      <alignment horizontal="right"/>
    </xf>
    <xf numFmtId="2" fontId="15" fillId="0" borderId="12" xfId="0" applyNumberFormat="1" applyFont="1" applyFill="1" applyBorder="1"/>
    <xf numFmtId="4" fontId="14" fillId="0" borderId="12" xfId="0" applyNumberFormat="1" applyFont="1" applyFill="1" applyBorder="1" applyAlignment="1">
      <alignment horizontal="right"/>
    </xf>
    <xf numFmtId="0" fontId="19" fillId="0" borderId="0" xfId="0" applyFont="1" applyAlignment="1">
      <alignment horizontal="right"/>
    </xf>
    <xf numFmtId="0" fontId="14" fillId="0" borderId="0" xfId="0" applyFont="1" applyAlignment="1">
      <alignment horizontal="left"/>
    </xf>
    <xf numFmtId="0" fontId="14" fillId="0" borderId="0" xfId="0" quotePrefix="1" applyFont="1" applyAlignment="1">
      <alignment horizontal="left"/>
    </xf>
    <xf numFmtId="0" fontId="15" fillId="0" borderId="0" xfId="0" quotePrefix="1" applyFont="1" applyAlignment="1">
      <alignment horizontal="left"/>
    </xf>
    <xf numFmtId="14" fontId="15" fillId="7" borderId="7" xfId="0" applyNumberFormat="1" applyFont="1" applyFill="1" applyBorder="1" applyAlignment="1">
      <alignment horizontal="center"/>
    </xf>
    <xf numFmtId="165" fontId="15" fillId="0" borderId="0" xfId="0" applyNumberFormat="1" applyFont="1" applyAlignment="1">
      <alignment horizontal="right"/>
    </xf>
    <xf numFmtId="165" fontId="13" fillId="0" borderId="26" xfId="0" applyNumberFormat="1" applyFont="1" applyBorder="1" applyAlignment="1">
      <alignment vertical="center"/>
    </xf>
    <xf numFmtId="165" fontId="13" fillId="0" borderId="5" xfId="0" applyNumberFormat="1" applyFont="1" applyBorder="1" applyAlignment="1">
      <alignment vertical="center"/>
    </xf>
    <xf numFmtId="165" fontId="13" fillId="0" borderId="18" xfId="0" applyNumberFormat="1" applyFont="1" applyBorder="1" applyAlignment="1">
      <alignment vertical="center"/>
    </xf>
    <xf numFmtId="165" fontId="13" fillId="0" borderId="25" xfId="0" applyNumberFormat="1" applyFont="1" applyBorder="1" applyAlignment="1">
      <alignment vertical="center"/>
    </xf>
    <xf numFmtId="0" fontId="16" fillId="7" borderId="14" xfId="0" applyFont="1" applyFill="1" applyBorder="1" applyAlignment="1">
      <alignment horizontal="center"/>
    </xf>
    <xf numFmtId="0" fontId="0" fillId="7" borderId="31" xfId="0" applyFill="1" applyBorder="1"/>
    <xf numFmtId="0" fontId="16" fillId="7" borderId="32" xfId="0" applyFont="1" applyFill="1" applyBorder="1" applyAlignment="1">
      <alignment horizontal="left"/>
    </xf>
    <xf numFmtId="0" fontId="20" fillId="7" borderId="33" xfId="0" applyFont="1" applyFill="1" applyBorder="1"/>
    <xf numFmtId="0" fontId="20" fillId="7" borderId="10" xfId="0" applyFont="1" applyFill="1" applyBorder="1"/>
    <xf numFmtId="0" fontId="21" fillId="0" borderId="0" xfId="0" applyFont="1"/>
    <xf numFmtId="0" fontId="21" fillId="0" borderId="0" xfId="0" applyFont="1" applyBorder="1"/>
    <xf numFmtId="165" fontId="2" fillId="0" borderId="0" xfId="0" applyNumberFormat="1" applyFont="1" applyAlignment="1">
      <alignment horizontal="right"/>
    </xf>
    <xf numFmtId="165" fontId="2" fillId="0" borderId="0" xfId="0" applyNumberFormat="1" applyFont="1"/>
    <xf numFmtId="0" fontId="11" fillId="7" borderId="32" xfId="0" quotePrefix="1" applyFont="1" applyFill="1" applyBorder="1" applyAlignment="1"/>
    <xf numFmtId="0" fontId="0" fillId="7" borderId="33" xfId="0" applyFill="1" applyBorder="1"/>
    <xf numFmtId="0" fontId="14" fillId="7" borderId="33" xfId="0" applyFont="1" applyFill="1" applyBorder="1"/>
    <xf numFmtId="1" fontId="0" fillId="7" borderId="33" xfId="0" applyNumberFormat="1" applyFill="1" applyBorder="1"/>
    <xf numFmtId="0" fontId="0" fillId="7" borderId="33" xfId="0" applyFill="1" applyBorder="1" applyAlignment="1">
      <alignment horizontal="right" wrapText="1"/>
    </xf>
    <xf numFmtId="0" fontId="0" fillId="7" borderId="10" xfId="0" applyFill="1" applyBorder="1" applyAlignment="1">
      <alignment horizontal="right" wrapText="1"/>
    </xf>
    <xf numFmtId="14" fontId="15" fillId="6" borderId="0" xfId="0" applyNumberFormat="1" applyFont="1" applyFill="1" applyBorder="1" applyAlignment="1">
      <alignment horizontal="center"/>
    </xf>
    <xf numFmtId="0" fontId="2" fillId="6" borderId="0" xfId="0" applyFont="1" applyFill="1"/>
    <xf numFmtId="0" fontId="0" fillId="6" borderId="0" xfId="0" applyFill="1"/>
    <xf numFmtId="0" fontId="10" fillId="6" borderId="0" xfId="0" applyFont="1" applyFill="1"/>
    <xf numFmtId="0" fontId="1" fillId="6" borderId="0" xfId="0" applyFont="1" applyFill="1" applyBorder="1"/>
    <xf numFmtId="0" fontId="16" fillId="6" borderId="0" xfId="0" applyFont="1" applyFill="1" applyBorder="1" applyAlignment="1">
      <alignment horizontal="center"/>
    </xf>
    <xf numFmtId="0" fontId="0" fillId="6" borderId="0" xfId="0" applyFill="1" applyBorder="1"/>
    <xf numFmtId="0" fontId="2" fillId="0" borderId="0" xfId="0" applyFont="1" applyFill="1" applyBorder="1"/>
    <xf numFmtId="0" fontId="2" fillId="7" borderId="17" xfId="0" applyFont="1" applyFill="1" applyBorder="1"/>
    <xf numFmtId="14" fontId="15" fillId="7" borderId="18" xfId="0" applyNumberFormat="1" applyFont="1" applyFill="1" applyBorder="1" applyAlignment="1">
      <alignment horizontal="center"/>
    </xf>
    <xf numFmtId="0" fontId="2" fillId="7" borderId="18" xfId="0" applyFont="1" applyFill="1" applyBorder="1"/>
    <xf numFmtId="0" fontId="0" fillId="7" borderId="18" xfId="0" applyFill="1" applyBorder="1"/>
    <xf numFmtId="0" fontId="10" fillId="7" borderId="18" xfId="0" applyFont="1" applyFill="1" applyBorder="1"/>
    <xf numFmtId="0" fontId="1" fillId="7" borderId="18" xfId="0" applyFont="1" applyFill="1" applyBorder="1"/>
    <xf numFmtId="0" fontId="16" fillId="7" borderId="18" xfId="0" applyFont="1" applyFill="1" applyBorder="1" applyAlignment="1">
      <alignment horizontal="center"/>
    </xf>
    <xf numFmtId="0" fontId="0" fillId="7" borderId="11" xfId="0" applyFill="1" applyBorder="1"/>
    <xf numFmtId="14" fontId="15" fillId="7" borderId="19" xfId="0" applyNumberFormat="1" applyFont="1" applyFill="1" applyBorder="1" applyAlignment="1">
      <alignment horizontal="center"/>
    </xf>
    <xf numFmtId="0" fontId="2" fillId="7" borderId="19" xfId="0" applyFont="1" applyFill="1" applyBorder="1"/>
    <xf numFmtId="0" fontId="0" fillId="7" borderId="19" xfId="0" applyFill="1" applyBorder="1"/>
    <xf numFmtId="0" fontId="10" fillId="7" borderId="19" xfId="0" applyFont="1" applyFill="1" applyBorder="1"/>
    <xf numFmtId="0" fontId="1" fillId="7" borderId="19" xfId="0" applyFont="1" applyFill="1" applyBorder="1"/>
    <xf numFmtId="0" fontId="16" fillId="7" borderId="19" xfId="0" applyFont="1" applyFill="1" applyBorder="1" applyAlignment="1">
      <alignment horizontal="center"/>
    </xf>
    <xf numFmtId="0" fontId="0" fillId="7" borderId="9" xfId="0" applyFill="1" applyBorder="1"/>
    <xf numFmtId="166" fontId="14" fillId="0" borderId="6" xfId="0" applyNumberFormat="1" applyFont="1" applyFill="1" applyBorder="1"/>
    <xf numFmtId="166" fontId="14" fillId="0" borderId="4" xfId="0" applyNumberFormat="1" applyFont="1" applyFill="1" applyBorder="1"/>
    <xf numFmtId="166" fontId="14" fillId="0" borderId="5" xfId="0" applyNumberFormat="1" applyFont="1" applyFill="1" applyBorder="1"/>
    <xf numFmtId="165" fontId="13" fillId="0" borderId="34" xfId="0" applyNumberFormat="1" applyFont="1" applyBorder="1" applyAlignment="1">
      <alignment vertical="center"/>
    </xf>
    <xf numFmtId="14" fontId="15" fillId="0" borderId="23" xfId="0" applyNumberFormat="1" applyFont="1" applyFill="1" applyBorder="1"/>
    <xf numFmtId="0" fontId="3" fillId="6" borderId="0" xfId="0" applyFont="1" applyFill="1" applyBorder="1"/>
    <xf numFmtId="14" fontId="16" fillId="0" borderId="21" xfId="0" applyNumberFormat="1" applyFont="1" applyFill="1" applyBorder="1"/>
    <xf numFmtId="0" fontId="0" fillId="0" borderId="33" xfId="0" applyBorder="1" applyAlignment="1">
      <alignment horizontal="right" wrapText="1"/>
    </xf>
    <xf numFmtId="0" fontId="0" fillId="0" borderId="10" xfId="0" applyBorder="1" applyAlignment="1">
      <alignment horizontal="right"/>
    </xf>
    <xf numFmtId="2" fontId="1" fillId="4" borderId="35" xfId="0" applyNumberFormat="1" applyFont="1" applyFill="1" applyBorder="1" applyAlignment="1">
      <alignment horizontal="center" textRotation="90" wrapText="1"/>
    </xf>
    <xf numFmtId="2" fontId="1" fillId="4" borderId="35" xfId="0" applyNumberFormat="1" applyFont="1" applyFill="1" applyBorder="1" applyAlignment="1">
      <alignment horizontal="center" wrapText="1"/>
    </xf>
    <xf numFmtId="2" fontId="1" fillId="5" borderId="36" xfId="0" applyNumberFormat="1" applyFont="1" applyFill="1" applyBorder="1" applyAlignment="1">
      <alignment horizontal="center" wrapText="1"/>
    </xf>
    <xf numFmtId="2" fontId="1" fillId="5" borderId="35" xfId="0" applyNumberFormat="1" applyFont="1" applyFill="1" applyBorder="1" applyAlignment="1">
      <alignment horizontal="center" wrapText="1"/>
    </xf>
    <xf numFmtId="0" fontId="22" fillId="6" borderId="17" xfId="0" applyFont="1" applyFill="1" applyBorder="1" applyAlignment="1">
      <alignment horizontal="left"/>
    </xf>
    <xf numFmtId="0" fontId="22" fillId="0" borderId="15" xfId="0" applyFont="1" applyFill="1" applyBorder="1" applyAlignment="1">
      <alignment horizontal="left"/>
    </xf>
    <xf numFmtId="167" fontId="1" fillId="5" borderId="2" xfId="0" applyNumberFormat="1" applyFont="1" applyFill="1" applyBorder="1"/>
    <xf numFmtId="2" fontId="1" fillId="6" borderId="36" xfId="0" applyNumberFormat="1" applyFont="1" applyFill="1" applyBorder="1" applyAlignment="1">
      <alignment horizontal="center" wrapText="1"/>
    </xf>
    <xf numFmtId="0" fontId="15" fillId="6" borderId="0" xfId="0" applyFont="1" applyFill="1" applyBorder="1" applyAlignment="1">
      <alignment horizontal="left"/>
    </xf>
    <xf numFmtId="2" fontId="1" fillId="6" borderId="7" xfId="0" applyNumberFormat="1" applyFont="1" applyFill="1" applyBorder="1" applyAlignment="1">
      <alignment horizontal="center" wrapText="1"/>
    </xf>
    <xf numFmtId="2" fontId="2" fillId="0" borderId="24" xfId="0" applyNumberFormat="1" applyFont="1" applyFill="1" applyBorder="1"/>
    <xf numFmtId="4" fontId="14" fillId="0" borderId="12" xfId="0" applyNumberFormat="1" applyFont="1" applyFill="1" applyBorder="1"/>
    <xf numFmtId="4" fontId="14" fillId="0" borderId="13" xfId="0" applyNumberFormat="1" applyFont="1" applyFill="1" applyBorder="1"/>
    <xf numFmtId="49" fontId="23" fillId="5" borderId="0" xfId="0" applyNumberFormat="1" applyFont="1" applyFill="1" applyBorder="1" applyAlignment="1">
      <alignment horizontal="left"/>
    </xf>
    <xf numFmtId="4" fontId="14" fillId="0" borderId="25" xfId="0" applyNumberFormat="1" applyFont="1" applyFill="1" applyBorder="1" applyAlignment="1">
      <alignment horizontal="right"/>
    </xf>
    <xf numFmtId="0" fontId="0" fillId="0" borderId="0" xfId="0"/>
    <xf numFmtId="0" fontId="2" fillId="0" borderId="0" xfId="0" quotePrefix="1" applyFont="1" applyAlignment="1">
      <alignment horizontal="left"/>
    </xf>
    <xf numFmtId="2" fontId="21" fillId="0" borderId="12" xfId="0" applyNumberFormat="1" applyFont="1" applyBorder="1"/>
    <xf numFmtId="4" fontId="14" fillId="0" borderId="26" xfId="0" applyNumberFormat="1" applyFont="1" applyFill="1" applyBorder="1" applyAlignment="1">
      <alignment horizontal="right"/>
    </xf>
    <xf numFmtId="4" fontId="24" fillId="0" borderId="12" xfId="0" applyNumberFormat="1" applyFont="1" applyFill="1" applyBorder="1" applyAlignment="1">
      <alignment horizontal="right"/>
    </xf>
    <xf numFmtId="4" fontId="24" fillId="0" borderId="8" xfId="0" applyNumberFormat="1" applyFont="1" applyFill="1" applyBorder="1" applyAlignment="1">
      <alignment horizontal="right"/>
    </xf>
    <xf numFmtId="4" fontId="24" fillId="0" borderId="13" xfId="0" applyNumberFormat="1" applyFont="1" applyFill="1" applyBorder="1" applyAlignment="1">
      <alignment horizontal="right"/>
    </xf>
    <xf numFmtId="0" fontId="24" fillId="0" borderId="0" xfId="0" applyFont="1" applyAlignment="1">
      <alignment horizontal="right"/>
    </xf>
    <xf numFmtId="2" fontId="2" fillId="5" borderId="7" xfId="0" applyNumberFormat="1" applyFont="1" applyFill="1" applyBorder="1" applyAlignment="1">
      <alignment horizontal="center" wrapText="1"/>
    </xf>
    <xf numFmtId="168" fontId="15" fillId="0" borderId="20" xfId="0" applyNumberFormat="1" applyFont="1" applyFill="1" applyBorder="1"/>
    <xf numFmtId="168" fontId="15" fillId="0" borderId="21" xfId="0" applyNumberFormat="1" applyFont="1" applyFill="1" applyBorder="1"/>
    <xf numFmtId="168" fontId="15" fillId="0" borderId="23" xfId="0" applyNumberFormat="1" applyFont="1" applyFill="1" applyBorder="1"/>
    <xf numFmtId="169" fontId="16" fillId="0" borderId="8" xfId="0" applyNumberFormat="1" applyFont="1" applyFill="1" applyBorder="1"/>
    <xf numFmtId="169" fontId="16" fillId="0" borderId="11" xfId="0" applyNumberFormat="1" applyFont="1" applyFill="1" applyBorder="1"/>
    <xf numFmtId="169" fontId="16" fillId="0" borderId="9" xfId="0" applyNumberFormat="1" applyFont="1" applyBorder="1"/>
    <xf numFmtId="169" fontId="1" fillId="4" borderId="1" xfId="0" applyNumberFormat="1" applyFont="1" applyFill="1" applyBorder="1"/>
    <xf numFmtId="4" fontId="14" fillId="0" borderId="34" xfId="0" applyNumberFormat="1" applyFont="1" applyFill="1" applyBorder="1" applyAlignment="1">
      <alignment horizontal="right"/>
    </xf>
    <xf numFmtId="4" fontId="0" fillId="0" borderId="13" xfId="0" applyNumberFormat="1" applyFill="1" applyBorder="1" applyAlignment="1">
      <alignment horizontal="right"/>
    </xf>
    <xf numFmtId="2" fontId="1" fillId="5" borderId="10" xfId="0" applyNumberFormat="1" applyFont="1" applyFill="1" applyBorder="1" applyAlignment="1">
      <alignment horizontal="center" wrapText="1"/>
    </xf>
    <xf numFmtId="2" fontId="1" fillId="5" borderId="35" xfId="0" applyNumberFormat="1" applyFont="1" applyFill="1" applyBorder="1" applyAlignment="1">
      <alignment horizontal="center" wrapText="1"/>
    </xf>
    <xf numFmtId="0" fontId="1" fillId="7" borderId="0" xfId="0" applyFont="1" applyFill="1" applyBorder="1"/>
    <xf numFmtId="14" fontId="15" fillId="7" borderId="0" xfId="0" applyNumberFormat="1" applyFont="1" applyFill="1" applyBorder="1" applyAlignment="1">
      <alignment horizontal="center"/>
    </xf>
    <xf numFmtId="0" fontId="2" fillId="7" borderId="0" xfId="0" applyFont="1" applyFill="1"/>
    <xf numFmtId="0" fontId="10" fillId="7" borderId="0" xfId="0" applyFont="1" applyFill="1"/>
    <xf numFmtId="0" fontId="16" fillId="7" borderId="0" xfId="0" applyFont="1" applyFill="1" applyBorder="1" applyAlignment="1">
      <alignment horizontal="center"/>
    </xf>
    <xf numFmtId="0" fontId="0" fillId="7" borderId="0" xfId="0" applyFill="1" applyBorder="1"/>
    <xf numFmtId="0" fontId="19" fillId="7" borderId="0" xfId="0" applyFont="1" applyFill="1" applyAlignment="1">
      <alignment horizontal="right"/>
    </xf>
    <xf numFmtId="0" fontId="14" fillId="7" borderId="0" xfId="0" quotePrefix="1" applyFont="1" applyFill="1" applyAlignment="1">
      <alignment horizontal="left"/>
    </xf>
    <xf numFmtId="0" fontId="14" fillId="7" borderId="0" xfId="0" applyFont="1" applyFill="1" applyAlignment="1">
      <alignment horizontal="left"/>
    </xf>
    <xf numFmtId="0" fontId="26" fillId="0" borderId="0" xfId="0" applyFont="1" applyFill="1" applyBorder="1" applyAlignment="1">
      <alignment horizontal="left"/>
    </xf>
    <xf numFmtId="0" fontId="16" fillId="7" borderId="30" xfId="0" applyFont="1" applyFill="1" applyBorder="1"/>
    <xf numFmtId="14" fontId="27" fillId="6" borderId="24" xfId="0" applyNumberFormat="1" applyFont="1" applyFill="1" applyBorder="1" applyAlignment="1">
      <alignment horizontal="center"/>
    </xf>
    <xf numFmtId="14" fontId="27" fillId="6" borderId="13" xfId="0" applyNumberFormat="1" applyFont="1" applyFill="1" applyBorder="1" applyAlignment="1">
      <alignment horizontal="center"/>
    </xf>
    <xf numFmtId="0" fontId="12" fillId="0" borderId="0" xfId="1"/>
    <xf numFmtId="0" fontId="1" fillId="0" borderId="0" xfId="0" applyFont="1" applyFill="1" applyBorder="1"/>
    <xf numFmtId="0" fontId="27" fillId="0" borderId="0" xfId="0" applyFont="1"/>
    <xf numFmtId="0" fontId="2" fillId="0" borderId="10" xfId="0" applyFont="1" applyFill="1" applyBorder="1"/>
    <xf numFmtId="14" fontId="27" fillId="6" borderId="17" xfId="0" applyNumberFormat="1" applyFont="1" applyFill="1" applyBorder="1" applyAlignment="1">
      <alignment horizontal="center"/>
    </xf>
    <xf numFmtId="14" fontId="27" fillId="6" borderId="16" xfId="0" applyNumberFormat="1" applyFont="1" applyFill="1" applyBorder="1" applyAlignment="1">
      <alignment horizontal="center"/>
    </xf>
    <xf numFmtId="0" fontId="1" fillId="0" borderId="32" xfId="0" applyFont="1" applyBorder="1"/>
    <xf numFmtId="0" fontId="0" fillId="0" borderId="10" xfId="0" applyBorder="1"/>
    <xf numFmtId="0" fontId="31" fillId="0" borderId="0" xfId="0" quotePrefix="1" applyFont="1" applyAlignment="1">
      <alignment horizontal="left"/>
    </xf>
    <xf numFmtId="0" fontId="10" fillId="7" borderId="17" xfId="0" applyFont="1" applyFill="1" applyBorder="1"/>
    <xf numFmtId="0" fontId="27" fillId="7" borderId="11" xfId="0" applyFont="1" applyFill="1" applyBorder="1"/>
    <xf numFmtId="0" fontId="10" fillId="3" borderId="17" xfId="0" applyFont="1" applyFill="1" applyBorder="1"/>
    <xf numFmtId="0" fontId="0" fillId="3" borderId="11" xfId="0" applyFill="1" applyBorder="1"/>
    <xf numFmtId="0" fontId="0" fillId="3" borderId="9" xfId="0" applyFill="1" applyBorder="1"/>
    <xf numFmtId="0" fontId="27" fillId="3" borderId="11" xfId="0" applyFont="1" applyFill="1" applyBorder="1"/>
    <xf numFmtId="0" fontId="32" fillId="7" borderId="17" xfId="0" applyFont="1" applyFill="1" applyBorder="1"/>
    <xf numFmtId="0" fontId="32" fillId="7" borderId="16" xfId="0" applyFont="1" applyFill="1" applyBorder="1"/>
    <xf numFmtId="0" fontId="32" fillId="3" borderId="17" xfId="0" applyFont="1" applyFill="1" applyBorder="1"/>
    <xf numFmtId="0" fontId="32" fillId="3" borderId="16" xfId="0" applyFont="1" applyFill="1" applyBorder="1"/>
    <xf numFmtId="14" fontId="27" fillId="6" borderId="11" xfId="0" applyNumberFormat="1" applyFont="1" applyFill="1" applyBorder="1" applyAlignment="1">
      <alignment horizontal="center"/>
    </xf>
    <xf numFmtId="14" fontId="27" fillId="6" borderId="9" xfId="0" applyNumberFormat="1" applyFont="1" applyFill="1" applyBorder="1" applyAlignment="1">
      <alignment horizontal="center"/>
    </xf>
    <xf numFmtId="2" fontId="1" fillId="4" borderId="5" xfId="0" applyNumberFormat="1" applyFont="1" applyFill="1" applyBorder="1" applyAlignment="1">
      <alignment horizontal="center" wrapText="1"/>
    </xf>
    <xf numFmtId="0" fontId="10" fillId="7" borderId="16" xfId="0" applyFont="1" applyFill="1" applyBorder="1"/>
    <xf numFmtId="0" fontId="10" fillId="3" borderId="16" xfId="0" applyFont="1" applyFill="1" applyBorder="1"/>
    <xf numFmtId="0" fontId="27" fillId="7" borderId="17" xfId="0" applyFont="1" applyFill="1" applyBorder="1"/>
    <xf numFmtId="0" fontId="27" fillId="7" borderId="16" xfId="0" applyFont="1" applyFill="1" applyBorder="1"/>
    <xf numFmtId="0" fontId="27" fillId="7" borderId="9" xfId="0" applyFont="1" applyFill="1" applyBorder="1"/>
    <xf numFmtId="0" fontId="27" fillId="3" borderId="17" xfId="0" applyFont="1" applyFill="1" applyBorder="1"/>
    <xf numFmtId="0" fontId="27" fillId="3" borderId="16" xfId="0" applyFont="1" applyFill="1" applyBorder="1" applyAlignment="1">
      <alignment horizontal="left"/>
    </xf>
    <xf numFmtId="0" fontId="0" fillId="3" borderId="9" xfId="0" applyFill="1" applyBorder="1" applyAlignment="1">
      <alignment horizontal="right"/>
    </xf>
    <xf numFmtId="0" fontId="1" fillId="0" borderId="32" xfId="0" applyFont="1" applyFill="1" applyBorder="1" applyAlignment="1">
      <alignment horizontal="left"/>
    </xf>
    <xf numFmtId="169" fontId="1" fillId="0" borderId="10" xfId="0" applyNumberFormat="1" applyFont="1" applyFill="1" applyBorder="1"/>
    <xf numFmtId="4" fontId="14" fillId="0" borderId="8" xfId="0" applyNumberFormat="1" applyFont="1" applyFill="1" applyBorder="1" applyAlignment="1">
      <alignment horizontal="right"/>
    </xf>
    <xf numFmtId="0" fontId="6" fillId="0" borderId="0" xfId="0" applyFont="1" applyAlignment="1">
      <alignment horizontal="left"/>
    </xf>
    <xf numFmtId="165" fontId="30" fillId="0" borderId="0" xfId="0" applyNumberFormat="1" applyFont="1" applyBorder="1" applyAlignment="1">
      <alignment vertical="center"/>
    </xf>
    <xf numFmtId="165" fontId="29" fillId="6" borderId="0" xfId="0" applyNumberFormat="1" applyFont="1" applyFill="1" applyBorder="1" applyAlignment="1">
      <alignment vertical="center"/>
    </xf>
    <xf numFmtId="2" fontId="15" fillId="0" borderId="32" xfId="0" applyNumberFormat="1" applyFont="1" applyFill="1" applyBorder="1"/>
    <xf numFmtId="165" fontId="13" fillId="0" borderId="37" xfId="0" applyNumberFormat="1" applyFont="1" applyBorder="1" applyAlignment="1">
      <alignment vertical="center"/>
    </xf>
    <xf numFmtId="4" fontId="14" fillId="0" borderId="7" xfId="0" applyNumberFormat="1" applyFont="1" applyFill="1" applyBorder="1"/>
    <xf numFmtId="14" fontId="16" fillId="0" borderId="36" xfId="0" applyNumberFormat="1" applyFont="1" applyFill="1" applyBorder="1"/>
    <xf numFmtId="166" fontId="14" fillId="0" borderId="35" xfId="0" applyNumberFormat="1" applyFont="1" applyFill="1" applyBorder="1"/>
    <xf numFmtId="168" fontId="15" fillId="0" borderId="36" xfId="0" applyNumberFormat="1" applyFont="1" applyFill="1" applyBorder="1"/>
    <xf numFmtId="0" fontId="15" fillId="0" borderId="33" xfId="0" applyFont="1" applyFill="1" applyBorder="1"/>
    <xf numFmtId="4" fontId="14" fillId="0" borderId="37" xfId="0" applyNumberFormat="1" applyFont="1" applyFill="1" applyBorder="1" applyAlignment="1">
      <alignment horizontal="right"/>
    </xf>
    <xf numFmtId="2" fontId="15" fillId="0" borderId="7" xfId="0" applyNumberFormat="1" applyFont="1" applyFill="1" applyBorder="1"/>
    <xf numFmtId="4" fontId="14" fillId="0" borderId="7" xfId="0" applyNumberFormat="1" applyFont="1" applyFill="1" applyBorder="1" applyAlignment="1">
      <alignment horizontal="right"/>
    </xf>
    <xf numFmtId="4" fontId="24" fillId="0" borderId="10" xfId="0" applyNumberFormat="1" applyFont="1" applyFill="1" applyBorder="1" applyAlignment="1">
      <alignment horizontal="right"/>
    </xf>
    <xf numFmtId="0" fontId="17" fillId="0" borderId="33" xfId="0" applyFont="1" applyFill="1" applyBorder="1"/>
    <xf numFmtId="4" fontId="14" fillId="0" borderId="10" xfId="0" applyNumberFormat="1" applyFont="1" applyFill="1" applyBorder="1" applyAlignment="1">
      <alignment horizontal="right"/>
    </xf>
    <xf numFmtId="0" fontId="2" fillId="7" borderId="0" xfId="0" applyFont="1" applyFill="1" applyBorder="1"/>
    <xf numFmtId="0" fontId="10" fillId="7" borderId="0" xfId="0" applyFont="1" applyFill="1" applyBorder="1"/>
    <xf numFmtId="0" fontId="2" fillId="7" borderId="15" xfId="0" applyFont="1" applyFill="1" applyBorder="1"/>
    <xf numFmtId="0" fontId="19" fillId="7" borderId="11" xfId="0" applyFont="1" applyFill="1" applyBorder="1" applyAlignment="1">
      <alignment horizontal="right"/>
    </xf>
    <xf numFmtId="0" fontId="19" fillId="7" borderId="8" xfId="0" applyFont="1" applyFill="1" applyBorder="1" applyAlignment="1">
      <alignment horizontal="right"/>
    </xf>
    <xf numFmtId="0" fontId="19" fillId="7" borderId="9" xfId="0" applyFont="1" applyFill="1" applyBorder="1" applyAlignment="1">
      <alignment horizontal="right"/>
    </xf>
    <xf numFmtId="0" fontId="5" fillId="7" borderId="15" xfId="0" applyFont="1" applyFill="1" applyBorder="1"/>
    <xf numFmtId="0" fontId="5" fillId="7" borderId="16" xfId="0" applyFont="1" applyFill="1" applyBorder="1"/>
    <xf numFmtId="169" fontId="16" fillId="0" borderId="0" xfId="0" applyNumberFormat="1" applyFont="1" applyFill="1" applyBorder="1"/>
    <xf numFmtId="2" fontId="15" fillId="0" borderId="0" xfId="0" applyNumberFormat="1" applyFont="1" applyFill="1" applyBorder="1"/>
    <xf numFmtId="165" fontId="13" fillId="0" borderId="0" xfId="0" applyNumberFormat="1" applyFont="1" applyBorder="1" applyAlignment="1">
      <alignment vertical="center"/>
    </xf>
    <xf numFmtId="4" fontId="14" fillId="0" borderId="0" xfId="0" applyNumberFormat="1" applyFont="1" applyFill="1" applyBorder="1"/>
    <xf numFmtId="14" fontId="16" fillId="0" borderId="0" xfId="0" applyNumberFormat="1" applyFont="1" applyFill="1" applyBorder="1"/>
    <xf numFmtId="166" fontId="14" fillId="0" borderId="0" xfId="0" applyNumberFormat="1" applyFont="1" applyFill="1" applyBorder="1"/>
    <xf numFmtId="168" fontId="15" fillId="0" borderId="0" xfId="0" applyNumberFormat="1" applyFont="1" applyFill="1" applyBorder="1"/>
    <xf numFmtId="4" fontId="14" fillId="0" borderId="0" xfId="0" applyNumberFormat="1" applyFont="1" applyFill="1" applyBorder="1" applyAlignment="1">
      <alignment horizontal="right"/>
    </xf>
    <xf numFmtId="4" fontId="24" fillId="0" borderId="0" xfId="0" applyNumberFormat="1" applyFont="1" applyFill="1" applyBorder="1" applyAlignment="1">
      <alignment horizontal="right"/>
    </xf>
    <xf numFmtId="2" fontId="21" fillId="0" borderId="0" xfId="0" applyNumberFormat="1" applyFont="1" applyBorder="1"/>
    <xf numFmtId="165" fontId="28" fillId="8" borderId="0" xfId="0" applyNumberFormat="1" applyFont="1" applyFill="1" applyBorder="1" applyAlignment="1">
      <alignment vertical="center"/>
    </xf>
    <xf numFmtId="0" fontId="2" fillId="0" borderId="0" xfId="0" quotePrefix="1" applyFont="1" applyFill="1" applyBorder="1"/>
    <xf numFmtId="165" fontId="34" fillId="0" borderId="0" xfId="0" applyNumberFormat="1" applyFont="1" applyAlignment="1">
      <alignment horizontal="right"/>
    </xf>
    <xf numFmtId="0" fontId="1" fillId="0" borderId="0" xfId="0" applyFont="1" applyAlignment="1">
      <alignment horizontal="center"/>
    </xf>
    <xf numFmtId="2" fontId="33" fillId="7" borderId="32" xfId="0" applyNumberFormat="1" applyFont="1" applyFill="1" applyBorder="1" applyAlignment="1">
      <alignment horizontal="right" vertical="center"/>
    </xf>
    <xf numFmtId="2" fontId="0" fillId="0" borderId="0" xfId="0" applyNumberFormat="1" applyBorder="1" applyAlignment="1">
      <alignment wrapText="1"/>
    </xf>
    <xf numFmtId="4" fontId="0" fillId="0" borderId="0" xfId="0" applyNumberFormat="1" applyBorder="1" applyAlignment="1">
      <alignment wrapText="1"/>
    </xf>
    <xf numFmtId="0" fontId="0" fillId="0" borderId="0" xfId="0" applyBorder="1" applyAlignment="1">
      <alignment wrapText="1"/>
    </xf>
    <xf numFmtId="0" fontId="12" fillId="0" borderId="0" xfId="1" applyBorder="1"/>
    <xf numFmtId="0" fontId="15" fillId="0" borderId="0" xfId="0" quotePrefix="1" applyFont="1" applyBorder="1"/>
    <xf numFmtId="0" fontId="1" fillId="0" borderId="0" xfId="0" quotePrefix="1" applyFont="1" applyFill="1" applyBorder="1"/>
  </cellXfs>
  <cellStyles count="2">
    <cellStyle name="Link" xfId="1" builtinId="8"/>
    <cellStyle name="Standard" xfId="0" builtinId="0"/>
  </cellStyles>
  <dxfs count="0"/>
  <tableStyles count="0" defaultTableStyle="TableStyleMedium2" defaultPivotStyle="PivotStyleLight16"/>
  <colors>
    <mruColors>
      <color rgb="FF0000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52</xdr:row>
      <xdr:rowOff>118494</xdr:rowOff>
    </xdr:from>
    <xdr:to>
      <xdr:col>13</xdr:col>
      <xdr:colOff>317500</xdr:colOff>
      <xdr:row>63</xdr:row>
      <xdr:rowOff>12699</xdr:rowOff>
    </xdr:to>
    <xdr:pic>
      <xdr:nvPicPr>
        <xdr:cNvPr id="1182" name="Grafik 1">
          <a:extLst>
            <a:ext uri="{FF2B5EF4-FFF2-40B4-BE49-F238E27FC236}">
              <a16:creationId xmlns:a16="http://schemas.microsoft.com/office/drawing/2014/main" id="{00000000-0008-0000-0000-00009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8075044"/>
          <a:ext cx="4730750" cy="1640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xdr:colOff>
      <xdr:row>177</xdr:row>
      <xdr:rowOff>1</xdr:rowOff>
    </xdr:from>
    <xdr:to>
      <xdr:col>10</xdr:col>
      <xdr:colOff>340881</xdr:colOff>
      <xdr:row>207</xdr:row>
      <xdr:rowOff>95250</xdr:rowOff>
    </xdr:to>
    <xdr:pic>
      <xdr:nvPicPr>
        <xdr:cNvPr id="2" name="Grafik 1">
          <a:extLst>
            <a:ext uri="{FF2B5EF4-FFF2-40B4-BE49-F238E27FC236}">
              <a16:creationId xmlns:a16="http://schemas.microsoft.com/office/drawing/2014/main" id="{DA4398A3-0C72-4F8B-B4CB-881409708B83}"/>
            </a:ext>
          </a:extLst>
        </xdr:cNvPr>
        <xdr:cNvPicPr>
          <a:picLocks noChangeAspect="1"/>
        </xdr:cNvPicPr>
      </xdr:nvPicPr>
      <xdr:blipFill>
        <a:blip xmlns:r="http://schemas.openxmlformats.org/officeDocument/2006/relationships" r:embed="rId2"/>
        <a:stretch>
          <a:fillRect/>
        </a:stretch>
      </xdr:blipFill>
      <xdr:spPr>
        <a:xfrm>
          <a:off x="209551" y="19170651"/>
          <a:ext cx="7579880" cy="4857749"/>
        </a:xfrm>
        <a:prstGeom prst="rect">
          <a:avLst/>
        </a:prstGeom>
      </xdr:spPr>
    </xdr:pic>
    <xdr:clientData/>
  </xdr:twoCellAnchor>
  <xdr:twoCellAnchor editAs="oneCell">
    <xdr:from>
      <xdr:col>0</xdr:col>
      <xdr:colOff>196851</xdr:colOff>
      <xdr:row>208</xdr:row>
      <xdr:rowOff>101601</xdr:rowOff>
    </xdr:from>
    <xdr:to>
      <xdr:col>10</xdr:col>
      <xdr:colOff>388367</xdr:colOff>
      <xdr:row>223</xdr:row>
      <xdr:rowOff>44450</xdr:rowOff>
    </xdr:to>
    <xdr:pic>
      <xdr:nvPicPr>
        <xdr:cNvPr id="3" name="Grafik 2">
          <a:extLst>
            <a:ext uri="{FF2B5EF4-FFF2-40B4-BE49-F238E27FC236}">
              <a16:creationId xmlns:a16="http://schemas.microsoft.com/office/drawing/2014/main" id="{87B0E96A-1002-42E8-BD97-4BDDBCD14D2B}"/>
            </a:ext>
          </a:extLst>
        </xdr:cNvPr>
        <xdr:cNvPicPr>
          <a:picLocks noChangeAspect="1"/>
        </xdr:cNvPicPr>
      </xdr:nvPicPr>
      <xdr:blipFill>
        <a:blip xmlns:r="http://schemas.openxmlformats.org/officeDocument/2006/relationships" r:embed="rId3"/>
        <a:stretch>
          <a:fillRect/>
        </a:stretch>
      </xdr:blipFill>
      <xdr:spPr>
        <a:xfrm>
          <a:off x="196851" y="24193501"/>
          <a:ext cx="7640066" cy="2324099"/>
        </a:xfrm>
        <a:prstGeom prst="rect">
          <a:avLst/>
        </a:prstGeom>
      </xdr:spPr>
    </xdr:pic>
    <xdr:clientData/>
  </xdr:twoCellAnchor>
  <xdr:twoCellAnchor editAs="oneCell">
    <xdr:from>
      <xdr:col>1</xdr:col>
      <xdr:colOff>76200</xdr:colOff>
      <xdr:row>121</xdr:row>
      <xdr:rowOff>101141</xdr:rowOff>
    </xdr:from>
    <xdr:to>
      <xdr:col>7</xdr:col>
      <xdr:colOff>461962</xdr:colOff>
      <xdr:row>132</xdr:row>
      <xdr:rowOff>157184</xdr:rowOff>
    </xdr:to>
    <xdr:pic>
      <xdr:nvPicPr>
        <xdr:cNvPr id="4" name="Grafik 3">
          <a:extLst>
            <a:ext uri="{FF2B5EF4-FFF2-40B4-BE49-F238E27FC236}">
              <a16:creationId xmlns:a16="http://schemas.microsoft.com/office/drawing/2014/main" id="{4D0A517C-5E71-4F5B-A61E-658921B24521}"/>
            </a:ext>
          </a:extLst>
        </xdr:cNvPr>
        <xdr:cNvPicPr>
          <a:picLocks noChangeAspect="1"/>
        </xdr:cNvPicPr>
      </xdr:nvPicPr>
      <xdr:blipFill>
        <a:blip xmlns:r="http://schemas.openxmlformats.org/officeDocument/2006/relationships" r:embed="rId4"/>
        <a:stretch>
          <a:fillRect/>
        </a:stretch>
      </xdr:blipFill>
      <xdr:spPr>
        <a:xfrm>
          <a:off x="290513" y="20484641"/>
          <a:ext cx="5729287" cy="1889606"/>
        </a:xfrm>
        <a:prstGeom prst="rect">
          <a:avLst/>
        </a:prstGeom>
      </xdr:spPr>
    </xdr:pic>
    <xdr:clientData/>
  </xdr:twoCellAnchor>
  <xdr:twoCellAnchor>
    <xdr:from>
      <xdr:col>1</xdr:col>
      <xdr:colOff>71437</xdr:colOff>
      <xdr:row>133</xdr:row>
      <xdr:rowOff>142875</xdr:rowOff>
    </xdr:from>
    <xdr:to>
      <xdr:col>15</xdr:col>
      <xdr:colOff>547687</xdr:colOff>
      <xdr:row>142</xdr:row>
      <xdr:rowOff>100012</xdr:rowOff>
    </xdr:to>
    <xdr:sp macro="" textlink="">
      <xdr:nvSpPr>
        <xdr:cNvPr id="5" name="Textfeld 4">
          <a:extLst>
            <a:ext uri="{FF2B5EF4-FFF2-40B4-BE49-F238E27FC236}">
              <a16:creationId xmlns:a16="http://schemas.microsoft.com/office/drawing/2014/main" id="{52617DD7-3A87-4F97-89FE-BBFF72C18FBA}"/>
            </a:ext>
          </a:extLst>
        </xdr:cNvPr>
        <xdr:cNvSpPr txBox="1"/>
      </xdr:nvSpPr>
      <xdr:spPr>
        <a:xfrm>
          <a:off x="285750" y="22526625"/>
          <a:ext cx="11115675" cy="1438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baseline="0">
              <a:solidFill>
                <a:schemeClr val="dk1"/>
              </a:solidFill>
              <a:latin typeface="+mn-lt"/>
              <a:ea typeface="+mn-ea"/>
              <a:cs typeface="+mn-cs"/>
            </a:rPr>
            <a:t>Zunächst sind alle Erwerbsvorgänge auf der ersten Seite („Erwerb“) des Berechnungsblattes einzutragen. Dabei ist zwingend erforderlich dass die Eintragung </a:t>
          </a:r>
          <a:r>
            <a:rPr lang="de-DE" sz="1100" b="0" i="0" u="sng" strike="noStrike" baseline="0">
              <a:solidFill>
                <a:schemeClr val="dk1"/>
              </a:solidFill>
              <a:latin typeface="+mn-lt"/>
              <a:ea typeface="+mn-ea"/>
              <a:cs typeface="+mn-cs"/>
            </a:rPr>
            <a:t>chronologisch</a:t>
          </a:r>
          <a:r>
            <a:rPr lang="de-DE" sz="1100" b="0" i="0" u="none" strike="noStrike" baseline="0">
              <a:solidFill>
                <a:schemeClr val="dk1"/>
              </a:solidFill>
              <a:latin typeface="+mn-lt"/>
              <a:ea typeface="+mn-ea"/>
              <a:cs typeface="+mn-cs"/>
            </a:rPr>
            <a:t>, vom ältesten bis zum jüngsten Vorgang erfolgt. Einzutragen sind hier die Werte Zuteilungsdatum, Plan/Instrument, Kostenbasis und Anzahl der zugeteilten Aktien.</a:t>
          </a:r>
          <a:br>
            <a:rPr lang="de-DE" sz="1100" b="0" i="0" u="none" strike="noStrike" baseline="0">
              <a:solidFill>
                <a:schemeClr val="dk1"/>
              </a:solidFill>
              <a:latin typeface="+mn-lt"/>
              <a:ea typeface="+mn-ea"/>
              <a:cs typeface="+mn-cs"/>
            </a:rPr>
          </a:br>
          <a:r>
            <a:rPr lang="de-DE" sz="1100" b="1" i="0" u="none" strike="noStrike" baseline="0">
              <a:solidFill>
                <a:schemeClr val="dk1"/>
              </a:solidFill>
              <a:latin typeface="+mn-lt"/>
              <a:ea typeface="+mn-ea"/>
              <a:cs typeface="+mn-cs"/>
            </a:rPr>
            <a:t>Es ist wichtig, dass dabei nur tatsächliche Aktien eingepflegt werden. </a:t>
          </a:r>
          <a:r>
            <a:rPr lang="de-DE" sz="1100" b="0" i="0" u="none" strike="noStrike" baseline="0">
              <a:solidFill>
                <a:schemeClr val="dk1"/>
              </a:solidFill>
              <a:latin typeface="+mn-lt"/>
              <a:ea typeface="+mn-ea"/>
              <a:cs typeface="+mn-cs"/>
            </a:rPr>
            <a:t>Anwartschaften bzw. Aktienoptionen auf zukünftige Aktien sind dabei nicht zu berücksichtigen.</a:t>
          </a:r>
          <a:br>
            <a:rPr lang="de-DE" sz="1100" b="0" i="0" u="none" strike="noStrike" baseline="0">
              <a:solidFill>
                <a:schemeClr val="dk1"/>
              </a:solidFill>
              <a:latin typeface="+mn-lt"/>
              <a:ea typeface="+mn-ea"/>
              <a:cs typeface="+mn-cs"/>
            </a:rPr>
          </a:br>
          <a:r>
            <a:rPr lang="de-DE" sz="1100" b="0" i="0" u="none" strike="noStrike" baseline="0">
              <a:solidFill>
                <a:schemeClr val="dk1"/>
              </a:solidFill>
              <a:latin typeface="+mn-lt"/>
              <a:ea typeface="+mn-ea"/>
              <a:cs typeface="+mn-cs"/>
            </a:rPr>
            <a:t>Auch nicht zu berücksichtigen sind Optionsscheine. Dabei ist die Spalte Anlageklasse/Beitrag hilfreich. Es ist zu beachten, dass nur Positionen einzutragen sind, welche explizit in irgendeiner Form als AKTIE bezeichnet werden. Nicht einzutragen sind Aktienbestände, welche bereits vor dem 09.04.2019 verkauft wurden. Erkennbar ist dies daran, dass hier zum 01.01. von X zugeteilten Aktien nur noch 0 (oder weniger als X) verfügbar waren. Wenn unterjährig im Jahr 2019 weitere Aktien verkauft wurden, ist die Transaktionszusammenfassung zur Hilfe zu nehmen.</a:t>
          </a:r>
        </a:p>
        <a:p>
          <a:r>
            <a:rPr lang="de-DE" sz="1100" b="0" i="0" u="none" strike="noStrike" baseline="0">
              <a:solidFill>
                <a:schemeClr val="dk1"/>
              </a:solidFill>
              <a:latin typeface="+mn-lt"/>
              <a:ea typeface="+mn-ea"/>
              <a:cs typeface="+mn-cs"/>
            </a:rPr>
            <a:t>Nachdem alle relevanten Aktien auf dem Berechnungsblatt  eingetragen worden sind, müsste die Anzahl der Alcon-Aktien, sowie der Bruchteile, mit der auf dem Depotauszug übereinstimmen.</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oerse-online.de/devisen/devisenrechner/schweizer-franken-eu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K176"/>
  <sheetViews>
    <sheetView tabSelected="1" view="pageBreakPreview" zoomScaleNormal="100" zoomScaleSheetLayoutView="100" workbookViewId="0">
      <selection activeCell="C56" sqref="C56"/>
    </sheetView>
  </sheetViews>
  <sheetFormatPr baseColWidth="10" defaultRowHeight="12.75" x14ac:dyDescent="0.35"/>
  <cols>
    <col min="1" max="1" width="3" customWidth="1"/>
    <col min="2" max="2" width="26.9296875" customWidth="1"/>
    <col min="3" max="3" width="11.265625" customWidth="1"/>
    <col min="4" max="4" width="8.46484375" customWidth="1"/>
    <col min="5" max="5" width="10.73046875" customWidth="1"/>
    <col min="6" max="6" width="6.46484375" customWidth="1"/>
    <col min="7" max="8" width="10.9296875" customWidth="1"/>
    <col min="9" max="9" width="7.9296875" customWidth="1"/>
    <col min="10" max="10" width="10.06640625" customWidth="1"/>
    <col min="11" max="11" width="7.265625" customWidth="1"/>
    <col min="12" max="12" width="6.46484375" customWidth="1"/>
    <col min="13" max="13" width="9.9296875" customWidth="1"/>
    <col min="14" max="14" width="10.59765625" customWidth="1"/>
    <col min="15" max="15" width="10.9296875" customWidth="1"/>
    <col min="16" max="16" width="11.9296875" customWidth="1"/>
    <col min="17" max="17" width="12.06640625" customWidth="1"/>
    <col min="18" max="18" width="15.46484375" customWidth="1"/>
  </cols>
  <sheetData>
    <row r="1" spans="1:18" ht="15.4" thickBot="1" x14ac:dyDescent="0.45">
      <c r="B1" s="7" t="s">
        <v>35</v>
      </c>
      <c r="H1" s="37" t="s">
        <v>33</v>
      </c>
      <c r="I1" s="88" t="s">
        <v>29</v>
      </c>
      <c r="J1" s="89"/>
      <c r="K1" s="90"/>
      <c r="Q1" s="38">
        <v>44936</v>
      </c>
      <c r="R1" s="27" t="s">
        <v>54</v>
      </c>
    </row>
    <row r="2" spans="1:18" ht="13.15" x14ac:dyDescent="0.4">
      <c r="A2">
        <v>7</v>
      </c>
      <c r="H2" s="24"/>
      <c r="I2" s="35"/>
      <c r="J2" s="36"/>
      <c r="Q2" s="32"/>
    </row>
    <row r="3" spans="1:18" ht="13.15" x14ac:dyDescent="0.4">
      <c r="B3" s="14" t="s">
        <v>10</v>
      </c>
    </row>
    <row r="5" spans="1:18" ht="13.15" x14ac:dyDescent="0.4">
      <c r="A5" s="14" t="s">
        <v>7</v>
      </c>
      <c r="B5" s="26" t="s">
        <v>12</v>
      </c>
      <c r="C5" s="1"/>
      <c r="F5" s="6"/>
      <c r="G5" s="6"/>
      <c r="I5" s="2"/>
      <c r="M5" s="5"/>
      <c r="N5" s="5"/>
      <c r="O5" s="5"/>
      <c r="P5" s="4"/>
    </row>
    <row r="6" spans="1:18" ht="13.15" x14ac:dyDescent="0.4">
      <c r="A6" s="3"/>
      <c r="B6" s="26" t="s">
        <v>22</v>
      </c>
      <c r="C6" s="1"/>
      <c r="F6" s="6"/>
      <c r="G6" s="6"/>
      <c r="I6" s="2"/>
      <c r="M6" s="5"/>
      <c r="N6" s="5"/>
      <c r="O6" s="5"/>
      <c r="P6" s="4"/>
    </row>
    <row r="7" spans="1:18" ht="13.15" x14ac:dyDescent="0.4">
      <c r="A7" s="3"/>
      <c r="B7" s="26" t="s">
        <v>15</v>
      </c>
      <c r="C7" s="1"/>
      <c r="F7" s="6"/>
      <c r="G7" s="6"/>
      <c r="I7" s="2"/>
      <c r="M7" s="5"/>
      <c r="N7" s="5"/>
      <c r="O7" s="5"/>
      <c r="P7" s="4"/>
    </row>
    <row r="8" spans="1:18" ht="13.15" x14ac:dyDescent="0.4">
      <c r="A8" s="3"/>
      <c r="B8" s="26" t="s">
        <v>16</v>
      </c>
      <c r="C8" s="1"/>
      <c r="F8" s="6"/>
      <c r="G8" s="6"/>
      <c r="I8" s="2"/>
      <c r="M8" s="5"/>
      <c r="N8" s="5"/>
      <c r="O8" s="5"/>
      <c r="P8" s="4"/>
    </row>
    <row r="9" spans="1:18" ht="13.15" x14ac:dyDescent="0.4">
      <c r="A9" s="3"/>
      <c r="B9" s="26" t="s">
        <v>4</v>
      </c>
      <c r="C9" s="1"/>
      <c r="F9" s="6"/>
      <c r="G9" s="6"/>
      <c r="I9" s="2"/>
      <c r="M9" s="5"/>
      <c r="N9" s="5"/>
      <c r="O9" s="5"/>
      <c r="P9" s="4"/>
    </row>
    <row r="10" spans="1:18" ht="13.15" x14ac:dyDescent="0.4">
      <c r="A10" s="3"/>
      <c r="B10" s="26" t="s">
        <v>13</v>
      </c>
      <c r="C10" s="1"/>
      <c r="F10" s="6"/>
      <c r="G10" s="6"/>
      <c r="I10" s="2"/>
      <c r="M10" s="5"/>
      <c r="N10" s="5"/>
      <c r="O10" s="5"/>
      <c r="P10" s="4"/>
    </row>
    <row r="11" spans="1:18" ht="13.15" x14ac:dyDescent="0.4">
      <c r="A11" s="3"/>
      <c r="B11" s="26" t="s">
        <v>57</v>
      </c>
      <c r="C11" s="1"/>
      <c r="F11" s="6"/>
      <c r="G11" s="6"/>
      <c r="I11" s="2"/>
      <c r="M11" s="5"/>
      <c r="N11" s="5"/>
      <c r="O11" s="5"/>
      <c r="P11" s="4"/>
    </row>
    <row r="12" spans="1:18" ht="13.15" x14ac:dyDescent="0.4">
      <c r="A12" s="3"/>
      <c r="B12" s="26" t="s">
        <v>58</v>
      </c>
      <c r="C12" s="1"/>
      <c r="F12" s="6"/>
      <c r="G12" s="6"/>
      <c r="I12" s="2"/>
      <c r="M12" s="5"/>
      <c r="N12" s="5"/>
      <c r="O12" s="5"/>
      <c r="P12" s="4"/>
    </row>
    <row r="13" spans="1:18" ht="13.15" x14ac:dyDescent="0.4">
      <c r="A13" s="3"/>
      <c r="B13" s="26" t="s">
        <v>31</v>
      </c>
      <c r="C13" s="1"/>
      <c r="F13" s="6"/>
      <c r="G13" s="6"/>
      <c r="I13" s="2"/>
      <c r="M13" s="5"/>
      <c r="N13" s="5"/>
      <c r="O13" s="5"/>
      <c r="P13" s="4"/>
    </row>
    <row r="14" spans="1:18" ht="13.15" x14ac:dyDescent="0.4">
      <c r="A14" s="3"/>
      <c r="B14" s="8"/>
      <c r="C14" s="1"/>
      <c r="F14" s="6"/>
      <c r="G14" s="6"/>
      <c r="I14" s="2"/>
      <c r="M14" s="5"/>
      <c r="N14" s="5"/>
      <c r="O14" s="5"/>
      <c r="P14" s="4"/>
    </row>
    <row r="15" spans="1:18" ht="13.15" x14ac:dyDescent="0.4">
      <c r="A15" s="3"/>
      <c r="B15" s="15" t="s">
        <v>11</v>
      </c>
      <c r="C15" s="1"/>
      <c r="F15" s="6"/>
      <c r="G15" s="6"/>
      <c r="I15" s="2"/>
      <c r="M15" s="5"/>
      <c r="N15" s="5"/>
      <c r="O15" s="5"/>
      <c r="P15" s="4"/>
    </row>
    <row r="16" spans="1:18" ht="13.15" x14ac:dyDescent="0.4">
      <c r="A16" s="3"/>
      <c r="B16" s="8"/>
      <c r="C16" s="1"/>
      <c r="F16" s="6"/>
      <c r="G16" s="6"/>
      <c r="I16" s="2"/>
      <c r="M16" s="5"/>
      <c r="N16" s="5"/>
      <c r="O16" s="5"/>
      <c r="P16" s="4"/>
    </row>
    <row r="17" spans="1:30" ht="13.15" x14ac:dyDescent="0.4">
      <c r="A17" s="15" t="s">
        <v>8</v>
      </c>
      <c r="B17" s="27" t="s">
        <v>14</v>
      </c>
      <c r="C17" s="1"/>
      <c r="F17" s="6"/>
      <c r="G17" s="6"/>
      <c r="I17" s="2"/>
      <c r="M17" s="5"/>
      <c r="N17" s="5"/>
      <c r="O17" s="5"/>
      <c r="P17" s="4"/>
    </row>
    <row r="18" spans="1:30" ht="13.15" x14ac:dyDescent="0.4">
      <c r="A18" s="20"/>
      <c r="B18" s="27" t="s">
        <v>27</v>
      </c>
      <c r="C18" s="1"/>
      <c r="F18" s="6"/>
      <c r="G18" s="6"/>
      <c r="I18" s="2"/>
      <c r="M18" s="5"/>
      <c r="N18" s="5"/>
      <c r="O18" s="5"/>
      <c r="P18" s="4"/>
      <c r="Q18" s="26"/>
    </row>
    <row r="19" spans="1:30" ht="13.15" x14ac:dyDescent="0.4">
      <c r="A19" s="20"/>
      <c r="B19" s="26" t="s">
        <v>26</v>
      </c>
      <c r="C19" s="1"/>
      <c r="F19" s="6"/>
      <c r="G19" s="6"/>
      <c r="I19" s="2"/>
      <c r="M19" s="5"/>
      <c r="N19" s="5"/>
      <c r="O19" s="5"/>
      <c r="P19" s="4"/>
    </row>
    <row r="20" spans="1:30" ht="13.15" x14ac:dyDescent="0.4">
      <c r="A20" s="20"/>
      <c r="B20" s="34" t="s">
        <v>21</v>
      </c>
      <c r="C20" s="1"/>
      <c r="F20" s="6"/>
      <c r="G20" s="6"/>
      <c r="I20" s="2"/>
      <c r="M20" s="5"/>
      <c r="N20" s="5"/>
      <c r="O20" s="5"/>
      <c r="P20" s="4"/>
    </row>
    <row r="21" spans="1:30" ht="13.15" x14ac:dyDescent="0.4">
      <c r="A21" s="20"/>
      <c r="B21" s="34"/>
      <c r="C21" s="1"/>
      <c r="F21" s="6"/>
      <c r="G21" s="6"/>
      <c r="I21" s="2"/>
      <c r="M21" s="5"/>
      <c r="N21" s="5"/>
      <c r="O21" s="5"/>
      <c r="P21" s="4"/>
    </row>
    <row r="22" spans="1:30" x14ac:dyDescent="0.35">
      <c r="B22" s="41" t="s">
        <v>4</v>
      </c>
      <c r="C22" s="42"/>
      <c r="D22" s="43"/>
      <c r="E22" s="43"/>
      <c r="F22" s="44"/>
      <c r="G22" s="44"/>
      <c r="H22" s="43"/>
      <c r="I22" s="45"/>
      <c r="J22" s="43"/>
      <c r="M22" s="5"/>
      <c r="N22" s="5"/>
      <c r="O22" s="5"/>
      <c r="P22" s="4"/>
    </row>
    <row r="23" spans="1:30" x14ac:dyDescent="0.35">
      <c r="B23" s="41" t="s">
        <v>13</v>
      </c>
      <c r="C23" s="42"/>
      <c r="D23" s="43"/>
      <c r="E23" s="43"/>
      <c r="F23" s="44"/>
      <c r="G23" s="44"/>
      <c r="H23" s="43"/>
      <c r="I23" s="45"/>
      <c r="J23" s="43"/>
      <c r="M23" s="5"/>
      <c r="N23" s="5"/>
      <c r="O23" s="5"/>
      <c r="P23" s="4"/>
    </row>
    <row r="24" spans="1:30" x14ac:dyDescent="0.35">
      <c r="B24" s="27" t="s">
        <v>32</v>
      </c>
      <c r="C24" s="1"/>
      <c r="F24" s="6"/>
      <c r="G24" s="6"/>
      <c r="I24" s="2"/>
      <c r="M24" s="5"/>
      <c r="N24" s="5"/>
      <c r="O24" s="5"/>
      <c r="P24" s="4"/>
    </row>
    <row r="25" spans="1:30" x14ac:dyDescent="0.35">
      <c r="B25" s="27"/>
      <c r="C25" s="1"/>
      <c r="F25" s="6"/>
      <c r="G25" s="6"/>
      <c r="I25" s="2"/>
      <c r="M25" s="5"/>
      <c r="N25" s="5"/>
      <c r="O25" s="5"/>
      <c r="P25" s="4"/>
    </row>
    <row r="26" spans="1:30" x14ac:dyDescent="0.35">
      <c r="B26" s="33"/>
      <c r="C26" s="1"/>
      <c r="F26" s="6"/>
      <c r="G26" s="6"/>
      <c r="I26" s="2"/>
      <c r="M26" s="5"/>
      <c r="N26" s="5"/>
      <c r="O26" s="5"/>
      <c r="P26" s="4"/>
      <c r="Q26" s="28"/>
      <c r="S26" s="10"/>
      <c r="T26" s="2"/>
      <c r="U26" s="10"/>
      <c r="V26" s="10"/>
      <c r="W26" s="10"/>
      <c r="X26" s="10"/>
      <c r="Y26" s="10"/>
      <c r="Z26" s="10"/>
      <c r="AA26" s="10"/>
      <c r="AB26" s="2"/>
      <c r="AC26" s="10"/>
      <c r="AD26" s="10"/>
    </row>
    <row r="27" spans="1:30" x14ac:dyDescent="0.35">
      <c r="B27" s="26" t="s">
        <v>23</v>
      </c>
      <c r="C27" s="1"/>
      <c r="F27" s="6"/>
      <c r="G27" s="6"/>
      <c r="I27" s="2"/>
      <c r="M27" s="5"/>
      <c r="N27" s="5"/>
      <c r="O27" s="5"/>
      <c r="P27" s="4"/>
      <c r="Q27" s="28"/>
      <c r="S27" s="10"/>
      <c r="T27" s="2"/>
      <c r="U27" s="10"/>
      <c r="V27" s="10"/>
      <c r="W27" s="10"/>
      <c r="X27" s="10"/>
      <c r="Y27" s="10"/>
      <c r="Z27" s="10"/>
      <c r="AA27" s="10"/>
      <c r="AB27" s="2"/>
      <c r="AC27" s="10"/>
      <c r="AD27" s="10"/>
    </row>
    <row r="28" spans="1:30" x14ac:dyDescent="0.35">
      <c r="B28" s="26" t="s">
        <v>24</v>
      </c>
      <c r="C28" s="1"/>
      <c r="F28" s="6"/>
      <c r="G28" s="6"/>
      <c r="I28" s="2"/>
      <c r="M28" s="5"/>
      <c r="N28" s="5"/>
      <c r="O28" s="5"/>
      <c r="P28" s="4"/>
      <c r="Q28" s="28"/>
      <c r="S28" s="10"/>
      <c r="T28" s="2"/>
      <c r="U28" s="10"/>
      <c r="V28" s="10"/>
      <c r="W28" s="10"/>
      <c r="X28" s="10"/>
      <c r="Y28" s="10"/>
      <c r="Z28" s="10"/>
      <c r="AA28" s="10"/>
      <c r="AB28" s="2"/>
      <c r="AC28" s="10"/>
      <c r="AD28" s="10"/>
    </row>
    <row r="29" spans="1:30" x14ac:dyDescent="0.35">
      <c r="B29" s="26" t="s">
        <v>45</v>
      </c>
      <c r="C29" s="1"/>
      <c r="F29" s="6"/>
      <c r="G29" s="6"/>
      <c r="I29" s="2"/>
      <c r="M29" s="5"/>
      <c r="N29" s="5"/>
      <c r="O29" s="5"/>
      <c r="P29" s="4"/>
    </row>
    <row r="30" spans="1:30" x14ac:dyDescent="0.35">
      <c r="B30" s="26" t="s">
        <v>46</v>
      </c>
      <c r="C30" s="1"/>
      <c r="F30" s="6"/>
      <c r="G30" s="6"/>
      <c r="I30" s="2"/>
      <c r="M30" s="5"/>
      <c r="N30" s="5"/>
      <c r="O30" s="5"/>
      <c r="P30" s="4"/>
    </row>
    <row r="31" spans="1:30" x14ac:dyDescent="0.35">
      <c r="C31" s="1"/>
      <c r="F31" s="6"/>
      <c r="G31" s="6"/>
      <c r="I31" s="2"/>
      <c r="M31" s="5"/>
      <c r="N31" s="5"/>
      <c r="O31" s="5"/>
      <c r="P31" s="4"/>
    </row>
    <row r="32" spans="1:30" x14ac:dyDescent="0.35">
      <c r="B32" s="26" t="s">
        <v>47</v>
      </c>
      <c r="C32" s="1"/>
      <c r="F32" s="6"/>
      <c r="G32" s="6"/>
      <c r="I32" s="2"/>
      <c r="M32" s="5"/>
      <c r="N32" s="5"/>
      <c r="O32" s="5"/>
      <c r="P32" s="4"/>
    </row>
    <row r="33" spans="2:17" x14ac:dyDescent="0.35">
      <c r="B33" s="26" t="s">
        <v>48</v>
      </c>
      <c r="C33" s="1"/>
      <c r="F33" s="6"/>
      <c r="G33" s="6"/>
      <c r="I33" s="2"/>
      <c r="M33" s="5"/>
      <c r="N33" s="5"/>
      <c r="O33" s="5"/>
      <c r="P33" s="4"/>
    </row>
    <row r="34" spans="2:17" x14ac:dyDescent="0.35">
      <c r="B34" s="8"/>
      <c r="C34" s="1"/>
      <c r="F34" s="6"/>
      <c r="G34" s="6"/>
      <c r="I34" s="2"/>
      <c r="M34" s="5"/>
      <c r="N34" s="5"/>
      <c r="O34" s="5"/>
      <c r="P34" s="4"/>
    </row>
    <row r="35" spans="2:17" x14ac:dyDescent="0.35">
      <c r="B35" s="21" t="s">
        <v>17</v>
      </c>
      <c r="C35" s="22" t="s">
        <v>18</v>
      </c>
      <c r="F35" s="6"/>
      <c r="G35" s="25">
        <v>0</v>
      </c>
      <c r="I35" s="2"/>
      <c r="M35" s="5"/>
      <c r="N35" s="5"/>
      <c r="O35" s="5"/>
      <c r="P35" s="4"/>
    </row>
    <row r="36" spans="2:17" x14ac:dyDescent="0.35">
      <c r="B36" s="21" t="s">
        <v>17</v>
      </c>
      <c r="C36" s="29" t="s">
        <v>19</v>
      </c>
      <c r="F36" s="6"/>
      <c r="G36" s="25">
        <v>0</v>
      </c>
      <c r="I36" s="2"/>
      <c r="M36" s="5"/>
      <c r="N36" s="5"/>
      <c r="O36" s="5"/>
      <c r="P36" s="4"/>
    </row>
    <row r="37" spans="2:17" x14ac:dyDescent="0.35">
      <c r="B37" s="21" t="s">
        <v>17</v>
      </c>
      <c r="C37" s="29" t="s">
        <v>25</v>
      </c>
      <c r="F37" s="6"/>
      <c r="G37" s="25">
        <v>0</v>
      </c>
      <c r="I37" s="2"/>
      <c r="M37" s="5"/>
      <c r="N37" s="5"/>
      <c r="O37" s="5"/>
      <c r="P37" s="4"/>
    </row>
    <row r="38" spans="2:17" x14ac:dyDescent="0.35">
      <c r="B38" s="21"/>
      <c r="C38" s="22"/>
      <c r="F38" s="6"/>
      <c r="G38" s="6"/>
      <c r="I38" s="2"/>
      <c r="M38" s="5"/>
      <c r="N38" s="5"/>
      <c r="O38" s="5"/>
      <c r="P38" s="4"/>
    </row>
    <row r="39" spans="2:17" x14ac:dyDescent="0.35">
      <c r="B39" s="28" t="s">
        <v>20</v>
      </c>
      <c r="C39" s="1"/>
      <c r="F39" s="6"/>
      <c r="G39" s="6"/>
      <c r="I39" s="2"/>
      <c r="M39" s="5"/>
      <c r="N39" s="5"/>
      <c r="O39" s="5"/>
      <c r="P39" s="4"/>
    </row>
    <row r="40" spans="2:17" x14ac:dyDescent="0.35">
      <c r="B40" s="28"/>
      <c r="C40" s="1"/>
      <c r="F40" s="6"/>
      <c r="G40" s="6"/>
      <c r="I40" s="2"/>
      <c r="M40" s="5"/>
      <c r="N40" s="5"/>
      <c r="O40" s="5"/>
      <c r="P40" s="4"/>
    </row>
    <row r="41" spans="2:17" x14ac:dyDescent="0.35">
      <c r="B41" s="28"/>
      <c r="C41" s="10"/>
      <c r="D41" s="2"/>
      <c r="E41" s="10"/>
      <c r="F41" s="10"/>
      <c r="G41" s="10"/>
      <c r="H41" s="10"/>
      <c r="I41" s="10"/>
      <c r="M41" s="5"/>
      <c r="N41" s="5"/>
      <c r="O41" s="5"/>
      <c r="P41" s="4"/>
    </row>
    <row r="42" spans="2:17" ht="13.15" x14ac:dyDescent="0.4">
      <c r="B42" s="30" t="s">
        <v>60</v>
      </c>
      <c r="C42" s="1"/>
      <c r="E42" s="6"/>
      <c r="J42" s="25"/>
      <c r="K42" s="31"/>
      <c r="L42" s="6"/>
      <c r="M42" s="31"/>
      <c r="N42" s="31"/>
      <c r="O42" s="31"/>
      <c r="P42" s="31"/>
      <c r="Q42" s="25"/>
    </row>
    <row r="43" spans="2:17" x14ac:dyDescent="0.35">
      <c r="B43" s="26"/>
      <c r="C43" s="1"/>
      <c r="E43" s="6"/>
      <c r="J43" s="25"/>
      <c r="K43" s="31"/>
      <c r="L43" s="6"/>
      <c r="M43" s="31"/>
      <c r="N43" s="31"/>
      <c r="O43" s="31"/>
      <c r="P43" s="31"/>
      <c r="Q43" s="25"/>
    </row>
    <row r="44" spans="2:17" s="148" customFormat="1" ht="13.15" x14ac:dyDescent="0.4">
      <c r="B44" s="214" t="s">
        <v>118</v>
      </c>
      <c r="C44" s="1"/>
      <c r="E44" s="6"/>
      <c r="J44" s="25"/>
      <c r="K44" s="31"/>
      <c r="L44" s="6"/>
      <c r="M44" s="31"/>
      <c r="N44" s="31"/>
      <c r="O44" s="31"/>
      <c r="P44" s="31"/>
      <c r="Q44" s="25"/>
    </row>
    <row r="45" spans="2:17" s="148" customFormat="1" x14ac:dyDescent="0.35">
      <c r="B45" s="26"/>
      <c r="C45" s="1"/>
      <c r="E45" s="6"/>
      <c r="I45" s="36"/>
      <c r="J45" s="253"/>
      <c r="K45" s="254"/>
      <c r="L45" s="255"/>
      <c r="M45" s="254"/>
      <c r="N45" s="254"/>
      <c r="O45" s="254"/>
      <c r="P45" s="31"/>
      <c r="Q45" s="25"/>
    </row>
    <row r="46" spans="2:17" x14ac:dyDescent="0.35">
      <c r="B46" s="26" t="s">
        <v>28</v>
      </c>
      <c r="C46" s="1"/>
      <c r="E46" s="6"/>
      <c r="I46" s="256" t="s">
        <v>137</v>
      </c>
      <c r="J46" s="253"/>
      <c r="K46" s="254"/>
      <c r="L46" s="255"/>
      <c r="M46" s="254"/>
      <c r="N46" s="254"/>
      <c r="O46" s="254"/>
      <c r="P46" s="31"/>
      <c r="Q46" s="25"/>
    </row>
    <row r="47" spans="2:17" x14ac:dyDescent="0.35">
      <c r="B47" s="26" t="s">
        <v>114</v>
      </c>
      <c r="C47" s="1"/>
      <c r="E47" s="6"/>
      <c r="I47" s="257"/>
      <c r="J47" s="253"/>
      <c r="K47" s="254"/>
      <c r="L47" s="255"/>
      <c r="M47" s="254"/>
      <c r="N47" s="254"/>
      <c r="O47" s="254"/>
      <c r="P47" s="31"/>
      <c r="Q47" s="25"/>
    </row>
    <row r="48" spans="2:17" x14ac:dyDescent="0.35">
      <c r="B48" s="26" t="s">
        <v>56</v>
      </c>
      <c r="C48" s="1"/>
      <c r="E48" s="6"/>
      <c r="I48" s="36"/>
      <c r="J48" s="253"/>
      <c r="K48" s="254"/>
      <c r="L48" s="255"/>
      <c r="M48" s="254"/>
      <c r="N48" s="254"/>
      <c r="O48" s="254"/>
      <c r="P48" s="31"/>
      <c r="Q48" s="25"/>
    </row>
    <row r="49" spans="2:17" x14ac:dyDescent="0.35">
      <c r="B49" s="26" t="s">
        <v>115</v>
      </c>
      <c r="C49" s="1"/>
      <c r="E49" s="6"/>
      <c r="J49" s="25"/>
      <c r="K49" s="31"/>
      <c r="L49" s="6"/>
      <c r="M49" s="31"/>
      <c r="N49" s="31"/>
      <c r="O49" s="31"/>
      <c r="P49" s="31"/>
      <c r="Q49" s="25"/>
    </row>
    <row r="50" spans="2:17" x14ac:dyDescent="0.35">
      <c r="B50" s="26" t="s">
        <v>116</v>
      </c>
      <c r="C50" s="1"/>
      <c r="E50" s="6"/>
      <c r="J50" s="25"/>
      <c r="K50" s="31"/>
      <c r="L50" s="6"/>
      <c r="M50" s="31"/>
      <c r="N50" s="31"/>
      <c r="O50" s="31"/>
      <c r="P50" s="31"/>
      <c r="Q50" s="25"/>
    </row>
    <row r="51" spans="2:17" s="148" customFormat="1" x14ac:dyDescent="0.35">
      <c r="B51" s="26" t="s">
        <v>117</v>
      </c>
      <c r="C51" s="1"/>
      <c r="E51" s="6"/>
      <c r="J51" s="25"/>
      <c r="K51" s="31"/>
      <c r="L51" s="6"/>
      <c r="M51" s="31"/>
      <c r="N51" s="31"/>
      <c r="O51" s="31"/>
      <c r="P51" s="31"/>
      <c r="Q51" s="25"/>
    </row>
    <row r="52" spans="2:17" s="148" customFormat="1" x14ac:dyDescent="0.35">
      <c r="B52" s="26"/>
      <c r="C52" s="1"/>
      <c r="E52" s="6"/>
      <c r="J52" s="25"/>
      <c r="K52" s="31"/>
      <c r="L52" s="6"/>
      <c r="M52" s="31"/>
      <c r="N52" s="31"/>
      <c r="O52" s="31"/>
      <c r="P52" s="31"/>
      <c r="Q52" s="25"/>
    </row>
    <row r="53" spans="2:17" x14ac:dyDescent="0.35">
      <c r="B53" s="16" t="s">
        <v>6</v>
      </c>
      <c r="C53" s="1"/>
      <c r="E53" s="6"/>
      <c r="J53" s="25"/>
      <c r="K53" s="31"/>
      <c r="L53" s="6"/>
      <c r="M53" s="31"/>
      <c r="N53" s="31"/>
      <c r="O53" s="31"/>
      <c r="P53" s="31"/>
      <c r="Q53" s="25"/>
    </row>
    <row r="54" spans="2:17" x14ac:dyDescent="0.35">
      <c r="B54" s="32">
        <v>2024</v>
      </c>
      <c r="C54" s="81" t="s">
        <v>145</v>
      </c>
      <c r="D54" s="27" t="s">
        <v>34</v>
      </c>
      <c r="E54" s="6"/>
      <c r="J54" s="25"/>
      <c r="K54" s="31"/>
      <c r="L54" s="6"/>
      <c r="M54" s="31"/>
      <c r="N54" s="31"/>
      <c r="O54" s="31"/>
      <c r="P54" s="31"/>
      <c r="Q54" s="25"/>
    </row>
    <row r="55" spans="2:17" s="148" customFormat="1" x14ac:dyDescent="0.35">
      <c r="B55" s="32">
        <v>2023</v>
      </c>
      <c r="C55" s="81">
        <v>1.0249999999999999</v>
      </c>
      <c r="D55" s="27" t="s">
        <v>34</v>
      </c>
      <c r="E55" s="6"/>
      <c r="J55" s="25"/>
      <c r="K55" s="31"/>
      <c r="L55" s="6"/>
      <c r="M55" s="31"/>
      <c r="N55" s="31"/>
      <c r="O55" s="31"/>
      <c r="P55" s="31"/>
      <c r="Q55" s="25"/>
    </row>
    <row r="56" spans="2:17" s="148" customFormat="1" x14ac:dyDescent="0.35">
      <c r="B56" s="32">
        <v>2022</v>
      </c>
      <c r="C56" s="81">
        <v>0.99</v>
      </c>
      <c r="D56" s="27" t="s">
        <v>34</v>
      </c>
      <c r="E56" s="6"/>
      <c r="J56" s="25"/>
      <c r="K56" s="31"/>
      <c r="L56" s="6"/>
      <c r="M56" s="31"/>
      <c r="N56" s="31"/>
      <c r="O56" s="31"/>
      <c r="P56" s="31"/>
      <c r="Q56" s="25"/>
    </row>
    <row r="57" spans="2:17" s="148" customFormat="1" x14ac:dyDescent="0.35">
      <c r="B57" s="32">
        <v>2021</v>
      </c>
      <c r="C57" s="81">
        <v>0.92</v>
      </c>
      <c r="D57" s="27" t="s">
        <v>34</v>
      </c>
      <c r="E57" s="6"/>
      <c r="J57" s="25"/>
      <c r="K57" s="31"/>
      <c r="L57" s="6"/>
      <c r="M57" s="31"/>
      <c r="N57" s="31"/>
      <c r="O57" s="31"/>
      <c r="P57" s="31"/>
      <c r="Q57" s="25"/>
    </row>
    <row r="58" spans="2:17" x14ac:dyDescent="0.35">
      <c r="B58" s="32">
        <v>2020</v>
      </c>
      <c r="C58" s="250">
        <v>0.93</v>
      </c>
      <c r="D58" s="27" t="s">
        <v>34</v>
      </c>
      <c r="E58" s="6"/>
      <c r="J58" s="25"/>
      <c r="K58" s="31"/>
      <c r="L58" s="6"/>
      <c r="M58" s="31"/>
      <c r="N58" s="31"/>
      <c r="O58" s="31"/>
      <c r="P58" s="31"/>
      <c r="Q58" s="25"/>
    </row>
    <row r="59" spans="2:17" x14ac:dyDescent="0.35">
      <c r="B59" s="32">
        <v>2019</v>
      </c>
      <c r="C59" s="93">
        <v>0.89500000000000002</v>
      </c>
      <c r="D59" s="27" t="s">
        <v>34</v>
      </c>
      <c r="E59" s="6"/>
      <c r="J59" s="25"/>
      <c r="K59" s="31"/>
      <c r="L59" s="6"/>
      <c r="M59" s="31"/>
      <c r="N59" s="31"/>
      <c r="O59" s="31"/>
      <c r="P59" s="31"/>
      <c r="Q59" s="25"/>
    </row>
    <row r="60" spans="2:17" x14ac:dyDescent="0.35">
      <c r="B60" s="32">
        <v>2018</v>
      </c>
      <c r="C60" s="93">
        <v>0.86499999999999999</v>
      </c>
      <c r="D60" s="27" t="s">
        <v>34</v>
      </c>
      <c r="E60" s="6"/>
      <c r="J60" s="25"/>
      <c r="K60" s="31"/>
      <c r="L60" s="6"/>
      <c r="M60" s="31"/>
      <c r="N60" s="31"/>
      <c r="O60" s="31"/>
      <c r="P60" s="31"/>
      <c r="Q60" s="25"/>
    </row>
    <row r="61" spans="2:17" x14ac:dyDescent="0.35">
      <c r="B61" s="32">
        <v>2017</v>
      </c>
      <c r="C61" s="93">
        <v>0.89500000000000002</v>
      </c>
      <c r="D61" s="27" t="s">
        <v>34</v>
      </c>
      <c r="E61" s="6"/>
      <c r="J61" s="25"/>
      <c r="K61" s="31"/>
      <c r="L61" s="6"/>
      <c r="M61" s="31"/>
      <c r="N61" s="31"/>
      <c r="O61" s="31"/>
      <c r="P61" s="31"/>
      <c r="Q61" s="25"/>
    </row>
    <row r="62" spans="2:17" x14ac:dyDescent="0.35">
      <c r="B62" s="32">
        <v>2016</v>
      </c>
      <c r="C62" s="93">
        <v>0.91500000000000004</v>
      </c>
      <c r="D62" s="27" t="s">
        <v>34</v>
      </c>
      <c r="E62" s="6"/>
      <c r="F62" s="6"/>
      <c r="H62" s="27"/>
      <c r="J62" s="25"/>
      <c r="K62" s="31"/>
      <c r="L62" s="6"/>
      <c r="M62" s="31"/>
      <c r="N62" s="31"/>
      <c r="O62" s="31"/>
      <c r="P62" s="31"/>
      <c r="Q62" s="25"/>
    </row>
    <row r="63" spans="2:17" x14ac:dyDescent="0.35">
      <c r="B63" s="32">
        <v>2015</v>
      </c>
      <c r="C63" s="93">
        <v>0.93500000000000005</v>
      </c>
      <c r="D63" s="27" t="s">
        <v>34</v>
      </c>
      <c r="E63" s="6"/>
      <c r="F63" s="6"/>
      <c r="J63" s="25"/>
      <c r="K63" s="31"/>
      <c r="L63" s="6"/>
      <c r="M63" s="31"/>
      <c r="N63" s="31"/>
      <c r="O63" s="31"/>
      <c r="P63" s="31"/>
      <c r="Q63" s="25"/>
    </row>
    <row r="64" spans="2:17" x14ac:dyDescent="0.35">
      <c r="B64" s="32">
        <v>2014</v>
      </c>
      <c r="C64" s="93">
        <v>0.82</v>
      </c>
      <c r="D64" s="27" t="s">
        <v>34</v>
      </c>
      <c r="F64" s="6"/>
      <c r="J64" s="25"/>
      <c r="K64" s="31"/>
      <c r="L64" s="6"/>
      <c r="M64" s="31"/>
      <c r="N64" s="31"/>
      <c r="O64" s="31"/>
      <c r="P64" s="31"/>
      <c r="Q64" s="25"/>
    </row>
    <row r="65" spans="2:17" x14ac:dyDescent="0.35">
      <c r="B65" s="12">
        <v>2013</v>
      </c>
      <c r="C65" s="94">
        <f>81/100</f>
        <v>0.81</v>
      </c>
      <c r="D65" s="27" t="s">
        <v>34</v>
      </c>
      <c r="F65" s="6"/>
      <c r="J65" s="25"/>
      <c r="K65" s="31"/>
      <c r="L65" s="6"/>
      <c r="M65" s="31"/>
      <c r="N65" s="31"/>
      <c r="O65" s="31"/>
      <c r="P65" s="31"/>
      <c r="Q65" s="25"/>
    </row>
    <row r="66" spans="2:17" x14ac:dyDescent="0.35">
      <c r="B66" s="12">
        <v>2012</v>
      </c>
      <c r="C66" s="94">
        <f>82.5/100</f>
        <v>0.82499999999999996</v>
      </c>
      <c r="D66" s="27" t="s">
        <v>34</v>
      </c>
      <c r="F66" s="6"/>
      <c r="J66" s="25"/>
      <c r="K66" s="31"/>
      <c r="L66" s="6"/>
      <c r="M66" s="31"/>
      <c r="N66" s="31"/>
      <c r="O66" s="31"/>
      <c r="P66" s="31"/>
      <c r="Q66" s="25"/>
    </row>
    <row r="67" spans="2:17" x14ac:dyDescent="0.35">
      <c r="B67" s="12">
        <v>2011</v>
      </c>
      <c r="C67" s="94">
        <f>81/100</f>
        <v>0.81</v>
      </c>
      <c r="D67" s="27" t="s">
        <v>34</v>
      </c>
      <c r="F67" s="6"/>
      <c r="G67" s="26" t="s">
        <v>38</v>
      </c>
      <c r="J67" s="25"/>
      <c r="K67" s="31"/>
      <c r="L67" s="6"/>
      <c r="M67" s="31"/>
      <c r="N67" s="31"/>
      <c r="O67" s="31"/>
      <c r="P67" s="31"/>
      <c r="Q67" s="25"/>
    </row>
    <row r="68" spans="2:17" x14ac:dyDescent="0.35">
      <c r="B68" s="12">
        <v>2010</v>
      </c>
      <c r="C68" s="94">
        <f>72/100</f>
        <v>0.72</v>
      </c>
      <c r="D68" s="27" t="s">
        <v>34</v>
      </c>
      <c r="F68" s="6"/>
      <c r="G68" t="s">
        <v>30</v>
      </c>
      <c r="J68" s="25"/>
      <c r="K68" s="31"/>
      <c r="L68" s="6"/>
      <c r="M68" s="31"/>
      <c r="N68" s="31"/>
      <c r="O68" s="31"/>
      <c r="P68" s="31"/>
      <c r="Q68" s="25"/>
    </row>
    <row r="69" spans="2:17" x14ac:dyDescent="0.35">
      <c r="B69" s="12">
        <v>2009</v>
      </c>
      <c r="C69" s="94">
        <f>66/100</f>
        <v>0.66</v>
      </c>
      <c r="D69" s="27" t="s">
        <v>34</v>
      </c>
      <c r="F69" s="6"/>
      <c r="G69" s="27" t="s">
        <v>39</v>
      </c>
      <c r="J69" s="25"/>
      <c r="K69" s="31"/>
      <c r="L69" s="6"/>
      <c r="M69" s="31"/>
      <c r="N69" s="31"/>
      <c r="O69" s="31"/>
      <c r="P69" s="31"/>
      <c r="Q69" s="25"/>
    </row>
    <row r="70" spans="2:17" x14ac:dyDescent="0.35">
      <c r="B70" s="12">
        <v>2008</v>
      </c>
      <c r="C70" s="94">
        <f>63/100</f>
        <v>0.63</v>
      </c>
      <c r="D70" s="27" t="s">
        <v>34</v>
      </c>
      <c r="F70" s="6"/>
      <c r="G70" s="27" t="s">
        <v>40</v>
      </c>
      <c r="J70" s="25"/>
      <c r="K70" s="31"/>
      <c r="L70" s="6"/>
      <c r="M70" s="31"/>
      <c r="N70" s="31"/>
      <c r="O70" s="31"/>
      <c r="P70" s="31"/>
      <c r="Q70" s="25"/>
    </row>
    <row r="71" spans="2:17" x14ac:dyDescent="0.35">
      <c r="B71" s="13">
        <v>2007</v>
      </c>
      <c r="C71" s="94">
        <f>60.5/100</f>
        <v>0.60499999999999998</v>
      </c>
      <c r="D71" s="27" t="s">
        <v>34</v>
      </c>
      <c r="F71" s="6"/>
      <c r="J71" s="25"/>
      <c r="K71" s="31"/>
      <c r="L71" s="6"/>
      <c r="M71" s="31"/>
      <c r="N71" s="31"/>
      <c r="O71" s="31"/>
      <c r="P71" s="31"/>
      <c r="Q71" s="25"/>
    </row>
    <row r="72" spans="2:17" x14ac:dyDescent="0.35">
      <c r="B72" s="13">
        <v>2006</v>
      </c>
      <c r="C72" s="94">
        <f>63.5/100</f>
        <v>0.63500000000000001</v>
      </c>
      <c r="D72" s="27" t="s">
        <v>34</v>
      </c>
      <c r="F72" s="6"/>
      <c r="J72" s="25"/>
      <c r="K72" s="31"/>
      <c r="L72" s="6"/>
      <c r="M72" s="31"/>
      <c r="N72" s="31"/>
      <c r="O72" s="31"/>
      <c r="P72" s="31"/>
      <c r="Q72" s="25"/>
    </row>
    <row r="73" spans="2:17" x14ac:dyDescent="0.35">
      <c r="B73" s="12">
        <v>2005</v>
      </c>
      <c r="C73" s="94">
        <f>64.5/100</f>
        <v>0.64500000000000002</v>
      </c>
      <c r="D73" s="27" t="s">
        <v>34</v>
      </c>
      <c r="F73" s="6"/>
      <c r="J73" s="25"/>
      <c r="K73" s="31"/>
      <c r="L73" s="6"/>
      <c r="M73" s="31"/>
      <c r="N73" s="31"/>
      <c r="O73" s="31"/>
      <c r="P73" s="31"/>
      <c r="Q73" s="25"/>
    </row>
    <row r="74" spans="2:17" x14ac:dyDescent="0.35">
      <c r="B74" s="12">
        <v>2004</v>
      </c>
      <c r="C74" s="94">
        <f>65/100</f>
        <v>0.65</v>
      </c>
      <c r="D74" s="27" t="s">
        <v>34</v>
      </c>
      <c r="F74" s="6"/>
      <c r="J74" s="25"/>
      <c r="K74" s="31"/>
      <c r="L74" s="6"/>
      <c r="M74" s="31"/>
      <c r="N74" s="31"/>
      <c r="O74" s="31"/>
      <c r="P74" s="31"/>
      <c r="Q74" s="25"/>
    </row>
    <row r="75" spans="2:17" x14ac:dyDescent="0.35">
      <c r="B75" s="32">
        <v>2003</v>
      </c>
      <c r="C75" s="94">
        <f>65.5/100</f>
        <v>0.65500000000000003</v>
      </c>
      <c r="D75" s="27" t="s">
        <v>34</v>
      </c>
      <c r="F75" s="6"/>
      <c r="J75" s="25"/>
      <c r="K75" s="31"/>
      <c r="L75" s="6"/>
      <c r="M75" s="31"/>
      <c r="N75" s="31"/>
      <c r="O75" s="31"/>
      <c r="P75" s="31"/>
      <c r="Q75" s="25"/>
    </row>
    <row r="76" spans="2:17" ht="13.15" thickBot="1" x14ac:dyDescent="0.4">
      <c r="B76" s="32">
        <v>2002</v>
      </c>
      <c r="C76" s="94">
        <f>68/100</f>
        <v>0.68</v>
      </c>
      <c r="D76" s="27" t="s">
        <v>34</v>
      </c>
      <c r="F76" s="6"/>
      <c r="G76" s="6"/>
      <c r="H76" s="23"/>
      <c r="I76" s="2"/>
      <c r="M76" s="5"/>
      <c r="N76" s="5"/>
      <c r="O76" s="5"/>
      <c r="P76" s="4"/>
    </row>
    <row r="77" spans="2:17" ht="14.65" thickBot="1" x14ac:dyDescent="0.5">
      <c r="B77" s="32">
        <v>2001</v>
      </c>
      <c r="C77" s="94">
        <f>(128/1.95583)/100</f>
        <v>0.6544536079311597</v>
      </c>
      <c r="D77" s="27" t="s">
        <v>34</v>
      </c>
      <c r="F77" s="6"/>
      <c r="G77" s="95" t="s">
        <v>59</v>
      </c>
      <c r="H77" s="97"/>
      <c r="I77" s="98"/>
      <c r="J77" s="96"/>
      <c r="K77" s="96"/>
      <c r="L77" s="96"/>
      <c r="M77" s="99"/>
      <c r="N77" s="100"/>
      <c r="O77" s="131"/>
      <c r="P77" s="132"/>
    </row>
    <row r="78" spans="2:17" x14ac:dyDescent="0.35">
      <c r="B78" s="11"/>
      <c r="C78" s="1"/>
      <c r="F78" s="6"/>
      <c r="G78" s="6"/>
      <c r="H78" s="23"/>
      <c r="I78" s="2"/>
      <c r="M78" s="5"/>
      <c r="N78" s="5"/>
      <c r="O78" s="5"/>
      <c r="P78" s="4"/>
    </row>
    <row r="79" spans="2:17" ht="15" x14ac:dyDescent="0.4">
      <c r="B79" s="7" t="s">
        <v>36</v>
      </c>
      <c r="F79" s="48" t="s">
        <v>37</v>
      </c>
      <c r="H79" s="178" t="s">
        <v>94</v>
      </c>
      <c r="I79" s="86"/>
      <c r="J79" s="87"/>
      <c r="L79" s="73" t="s">
        <v>43</v>
      </c>
      <c r="M79" s="79" t="s">
        <v>50</v>
      </c>
      <c r="N79" s="57"/>
      <c r="Q79" s="27" t="s">
        <v>62</v>
      </c>
    </row>
    <row r="80" spans="2:17" ht="15.4" thickBot="1" x14ac:dyDescent="0.45">
      <c r="F80" s="48" t="s">
        <v>55</v>
      </c>
      <c r="H80" s="178" t="s">
        <v>85</v>
      </c>
      <c r="I80" s="86"/>
      <c r="J80" s="87"/>
      <c r="L80" s="155" t="s">
        <v>76</v>
      </c>
      <c r="M80" s="149" t="s">
        <v>75</v>
      </c>
      <c r="N80" s="26"/>
      <c r="Q80" s="27" t="s">
        <v>61</v>
      </c>
    </row>
    <row r="81" spans="2:17" ht="15.4" thickBot="1" x14ac:dyDescent="0.45">
      <c r="B81" s="27" t="s">
        <v>53</v>
      </c>
      <c r="C81" s="80" t="s">
        <v>52</v>
      </c>
      <c r="D81" s="27" t="s">
        <v>51</v>
      </c>
      <c r="F81" s="48" t="s">
        <v>41</v>
      </c>
      <c r="H81" s="178" t="s">
        <v>29</v>
      </c>
      <c r="I81" s="86"/>
      <c r="J81" s="87"/>
      <c r="L81" s="76" t="s">
        <v>44</v>
      </c>
      <c r="M81" s="78" t="s">
        <v>49</v>
      </c>
      <c r="N81" s="77"/>
      <c r="O81" s="23"/>
      <c r="Q81" s="27" t="s">
        <v>42</v>
      </c>
    </row>
    <row r="82" spans="2:17" ht="15.4" thickBot="1" x14ac:dyDescent="0.45">
      <c r="B82" s="27"/>
      <c r="C82" s="101"/>
      <c r="D82" s="102"/>
      <c r="E82" s="103"/>
      <c r="F82" s="104"/>
      <c r="G82" s="103"/>
      <c r="H82" s="105"/>
      <c r="I82" s="106"/>
      <c r="J82" s="107"/>
      <c r="L82" s="76"/>
      <c r="M82" s="78"/>
      <c r="N82" s="77"/>
      <c r="O82" s="23"/>
      <c r="Q82" s="27"/>
    </row>
    <row r="83" spans="2:17" ht="15" x14ac:dyDescent="0.4">
      <c r="B83" s="109" t="s">
        <v>120</v>
      </c>
      <c r="C83" s="110"/>
      <c r="D83" s="111"/>
      <c r="E83" s="112"/>
      <c r="F83" s="113"/>
      <c r="G83" s="112"/>
      <c r="H83" s="114"/>
      <c r="I83" s="115"/>
      <c r="J83" s="112"/>
      <c r="K83" s="112"/>
      <c r="L83" s="233"/>
      <c r="M83" s="78"/>
      <c r="N83" s="77"/>
      <c r="O83" s="23"/>
      <c r="Q83" s="181"/>
    </row>
    <row r="84" spans="2:17" ht="15" x14ac:dyDescent="0.4">
      <c r="B84" s="232" t="s">
        <v>109</v>
      </c>
      <c r="C84" s="169"/>
      <c r="D84" s="230"/>
      <c r="E84" s="173"/>
      <c r="F84" s="231"/>
      <c r="G84" s="173"/>
      <c r="H84" s="168"/>
      <c r="I84" s="172"/>
      <c r="J84" s="173"/>
      <c r="K84" s="173"/>
      <c r="L84" s="234"/>
      <c r="M84" s="78"/>
      <c r="N84" s="77"/>
      <c r="O84" s="23"/>
    </row>
    <row r="85" spans="2:17" ht="15" x14ac:dyDescent="0.4">
      <c r="B85" s="236" t="s">
        <v>134</v>
      </c>
      <c r="C85" s="169"/>
      <c r="D85" s="230"/>
      <c r="E85" s="173"/>
      <c r="F85" s="231"/>
      <c r="G85" s="173"/>
      <c r="H85" s="168"/>
      <c r="I85" s="172"/>
      <c r="J85" s="173"/>
      <c r="K85" s="173"/>
      <c r="L85" s="234"/>
      <c r="M85" s="78"/>
      <c r="N85" s="77"/>
      <c r="O85" s="23"/>
    </row>
    <row r="86" spans="2:17" s="148" customFormat="1" ht="15" x14ac:dyDescent="0.4">
      <c r="B86" s="236" t="s">
        <v>121</v>
      </c>
      <c r="C86" s="169"/>
      <c r="D86" s="230"/>
      <c r="E86" s="173"/>
      <c r="F86" s="231"/>
      <c r="G86" s="173"/>
      <c r="H86" s="168"/>
      <c r="I86" s="172"/>
      <c r="J86" s="173"/>
      <c r="K86" s="173"/>
      <c r="L86" s="234"/>
      <c r="M86" s="78"/>
      <c r="N86" s="77"/>
      <c r="O86" s="23"/>
    </row>
    <row r="87" spans="2:17" s="148" customFormat="1" ht="15.4" thickBot="1" x14ac:dyDescent="0.45">
      <c r="B87" s="237" t="s">
        <v>133</v>
      </c>
      <c r="C87" s="117"/>
      <c r="D87" s="118"/>
      <c r="E87" s="119"/>
      <c r="F87" s="120"/>
      <c r="G87" s="119"/>
      <c r="H87" s="121"/>
      <c r="I87" s="122"/>
      <c r="J87" s="119"/>
      <c r="K87" s="119"/>
      <c r="L87" s="235"/>
      <c r="M87" s="78"/>
      <c r="N87" s="77"/>
      <c r="O87" s="23"/>
    </row>
    <row r="88" spans="2:17" s="148" customFormat="1" ht="15" x14ac:dyDescent="0.4">
      <c r="B88" s="27"/>
      <c r="C88" s="101"/>
      <c r="D88" s="102"/>
      <c r="E88" s="103"/>
      <c r="F88" s="104"/>
      <c r="G88" s="103"/>
      <c r="H88" s="105"/>
      <c r="I88" s="106"/>
      <c r="J88" s="107"/>
      <c r="L88" s="76"/>
      <c r="M88" s="78"/>
      <c r="N88" s="77"/>
      <c r="O88" s="23"/>
    </row>
    <row r="89" spans="2:17" ht="15" x14ac:dyDescent="0.4">
      <c r="B89" s="108" t="s">
        <v>104</v>
      </c>
      <c r="C89" s="101"/>
      <c r="D89" s="102"/>
      <c r="E89" s="103"/>
      <c r="F89" s="104"/>
      <c r="G89" s="103"/>
      <c r="H89" s="105"/>
      <c r="I89" s="106"/>
      <c r="J89" s="107"/>
      <c r="L89" s="76"/>
      <c r="M89" s="78"/>
      <c r="N89" s="77"/>
      <c r="O89" s="23"/>
    </row>
    <row r="90" spans="2:17" ht="15" x14ac:dyDescent="0.4">
      <c r="B90" s="108" t="s">
        <v>63</v>
      </c>
      <c r="C90" s="101"/>
      <c r="D90" s="102"/>
      <c r="E90" s="103"/>
      <c r="F90" s="104"/>
      <c r="G90" s="103"/>
      <c r="H90" s="105"/>
      <c r="I90" s="106"/>
      <c r="J90" s="107"/>
      <c r="L90" s="76"/>
      <c r="M90" s="78"/>
      <c r="N90" s="77"/>
      <c r="O90" s="23"/>
    </row>
    <row r="91" spans="2:17" ht="15" x14ac:dyDescent="0.4">
      <c r="B91" s="108" t="s">
        <v>68</v>
      </c>
      <c r="C91" s="101"/>
      <c r="D91" s="102"/>
      <c r="E91" s="103"/>
      <c r="F91" s="104"/>
      <c r="G91" s="103"/>
      <c r="H91" s="105"/>
      <c r="I91" s="106"/>
      <c r="J91" s="107"/>
      <c r="L91" s="76"/>
      <c r="M91" s="78"/>
      <c r="N91" s="77"/>
      <c r="O91" s="23"/>
    </row>
    <row r="92" spans="2:17" ht="15" x14ac:dyDescent="0.4">
      <c r="B92" s="168" t="s">
        <v>80</v>
      </c>
      <c r="C92" s="169"/>
      <c r="D92" s="170"/>
      <c r="E92" s="43"/>
      <c r="F92" s="171"/>
      <c r="G92" s="43"/>
      <c r="H92" s="168"/>
      <c r="I92" s="172"/>
      <c r="J92" s="173"/>
      <c r="K92" s="43"/>
      <c r="L92" s="174"/>
      <c r="M92" s="175"/>
      <c r="N92" s="176"/>
      <c r="O92" s="23"/>
      <c r="Q92" s="27"/>
    </row>
    <row r="93" spans="2:17" ht="15" x14ac:dyDescent="0.4">
      <c r="B93" s="108" t="s">
        <v>71</v>
      </c>
      <c r="C93" s="101"/>
      <c r="D93" s="102"/>
      <c r="E93" s="103"/>
      <c r="F93" s="104"/>
      <c r="G93" s="103"/>
      <c r="H93" s="105"/>
      <c r="I93" s="106"/>
      <c r="J93" s="107"/>
      <c r="L93" s="76"/>
      <c r="M93" s="78"/>
      <c r="N93" s="77"/>
      <c r="O93" s="23"/>
      <c r="Q93" s="27"/>
    </row>
    <row r="94" spans="2:17" s="148" customFormat="1" ht="15" x14ac:dyDescent="0.4">
      <c r="B94" s="108" t="s">
        <v>101</v>
      </c>
      <c r="C94" s="101"/>
      <c r="D94" s="102"/>
      <c r="E94" s="103"/>
      <c r="F94" s="104"/>
      <c r="G94" s="103"/>
      <c r="H94" s="105"/>
      <c r="I94" s="106"/>
      <c r="J94" s="107"/>
      <c r="L94" s="76"/>
      <c r="M94" s="78"/>
      <c r="N94" s="77"/>
      <c r="O94" s="23"/>
      <c r="Q94" s="27"/>
    </row>
    <row r="95" spans="2:17" s="148" customFormat="1" ht="15" x14ac:dyDescent="0.4">
      <c r="B95" s="108"/>
      <c r="C95" s="101"/>
      <c r="D95" s="102"/>
      <c r="E95" s="103"/>
      <c r="F95" s="104"/>
      <c r="G95" s="103"/>
      <c r="H95" s="105"/>
      <c r="I95" s="106"/>
      <c r="J95" s="107"/>
      <c r="L95" s="76"/>
      <c r="M95" s="78"/>
      <c r="N95" s="77"/>
      <c r="O95" s="23"/>
      <c r="Q95" s="27"/>
    </row>
    <row r="96" spans="2:17" s="148" customFormat="1" ht="13.15" x14ac:dyDescent="0.4">
      <c r="B96" s="182" t="s">
        <v>113</v>
      </c>
      <c r="C96" s="182"/>
      <c r="D96" s="182"/>
      <c r="E96" s="182"/>
      <c r="F96" s="182"/>
      <c r="G96" s="182"/>
      <c r="H96" s="182"/>
      <c r="I96" s="182"/>
      <c r="J96" s="182"/>
      <c r="K96" s="182"/>
      <c r="L96" s="182"/>
      <c r="M96" s="182"/>
      <c r="N96" s="182"/>
      <c r="O96" s="182"/>
      <c r="Q96" s="27"/>
    </row>
    <row r="97" spans="1:17" s="148" customFormat="1" ht="13.15" x14ac:dyDescent="0.4">
      <c r="B97" s="182"/>
      <c r="C97" s="182"/>
      <c r="D97" s="182"/>
      <c r="E97" s="182"/>
      <c r="F97" s="182"/>
      <c r="G97" s="182"/>
      <c r="H97" s="182"/>
      <c r="I97" s="182"/>
      <c r="J97" s="182"/>
      <c r="K97" s="182"/>
      <c r="L97" s="182"/>
      <c r="M97" s="182"/>
      <c r="N97" s="182"/>
      <c r="O97" s="182"/>
      <c r="Q97" s="27"/>
    </row>
    <row r="98" spans="1:17" s="148" customFormat="1" ht="13.15" x14ac:dyDescent="0.4">
      <c r="A98" s="3" t="s">
        <v>7</v>
      </c>
      <c r="B98" s="182" t="s">
        <v>123</v>
      </c>
      <c r="C98" s="182"/>
      <c r="D98" s="182"/>
      <c r="E98" s="182"/>
      <c r="F98" s="182"/>
      <c r="G98" s="182"/>
      <c r="H98" s="182"/>
      <c r="I98" s="182"/>
      <c r="J98" s="182"/>
      <c r="K98" s="182"/>
      <c r="L98" s="182"/>
      <c r="M98" s="182"/>
      <c r="N98" s="182"/>
      <c r="O98" s="182"/>
      <c r="Q98" s="27"/>
    </row>
    <row r="99" spans="1:17" s="148" customFormat="1" ht="13.15" x14ac:dyDescent="0.4">
      <c r="A99" s="3"/>
      <c r="B99" s="249" t="s">
        <v>124</v>
      </c>
      <c r="C99" s="182"/>
      <c r="D99" s="182"/>
      <c r="E99" s="182"/>
      <c r="F99" s="182"/>
      <c r="G99" s="182"/>
      <c r="H99" s="182"/>
      <c r="I99" s="182"/>
      <c r="J99" s="182"/>
      <c r="K99" s="182"/>
      <c r="L99" s="182"/>
      <c r="M99" s="182"/>
      <c r="N99" s="182"/>
      <c r="O99" s="182"/>
      <c r="Q99" s="27"/>
    </row>
    <row r="100" spans="1:17" s="148" customFormat="1" ht="13.15" x14ac:dyDescent="0.4">
      <c r="A100" s="3"/>
      <c r="B100" s="249" t="s">
        <v>125</v>
      </c>
      <c r="C100" s="182"/>
      <c r="D100" s="182"/>
      <c r="E100" s="182"/>
      <c r="F100" s="182"/>
      <c r="G100" s="182"/>
      <c r="H100" s="182"/>
      <c r="I100" s="182"/>
      <c r="J100" s="182"/>
      <c r="K100" s="182"/>
      <c r="L100" s="182"/>
      <c r="M100" s="182"/>
      <c r="N100" s="182"/>
      <c r="O100" s="182"/>
      <c r="Q100" s="27"/>
    </row>
    <row r="101" spans="1:17" s="148" customFormat="1" ht="13.15" x14ac:dyDescent="0.4">
      <c r="A101" s="3"/>
      <c r="B101" s="108"/>
      <c r="C101" s="182"/>
      <c r="D101" s="182"/>
      <c r="E101" s="182"/>
      <c r="F101" s="182"/>
      <c r="G101" s="182"/>
      <c r="H101" s="182"/>
      <c r="I101" s="182"/>
      <c r="J101" s="182"/>
      <c r="K101" s="182"/>
      <c r="L101" s="182"/>
      <c r="M101" s="182"/>
      <c r="N101" s="182"/>
      <c r="O101" s="182"/>
      <c r="Q101" s="27"/>
    </row>
    <row r="102" spans="1:17" s="148" customFormat="1" ht="13.15" x14ac:dyDescent="0.4">
      <c r="A102" s="3" t="s">
        <v>8</v>
      </c>
      <c r="B102" s="182" t="s">
        <v>140</v>
      </c>
      <c r="C102" s="182"/>
      <c r="D102" s="182"/>
      <c r="E102" s="182"/>
      <c r="F102" s="182"/>
      <c r="G102" s="182"/>
      <c r="H102" s="182"/>
      <c r="I102" s="182"/>
      <c r="J102" s="182"/>
      <c r="K102" s="182"/>
      <c r="L102" s="182"/>
      <c r="M102" s="182"/>
      <c r="N102" s="182"/>
      <c r="O102" s="182"/>
      <c r="Q102" s="27"/>
    </row>
    <row r="103" spans="1:17" s="148" customFormat="1" ht="13.15" x14ac:dyDescent="0.4">
      <c r="A103" s="3"/>
      <c r="B103" s="182" t="s">
        <v>141</v>
      </c>
      <c r="C103" s="182"/>
      <c r="D103" s="182"/>
      <c r="E103" s="182"/>
      <c r="F103" s="182"/>
      <c r="G103" s="182"/>
      <c r="H103" s="182"/>
      <c r="I103" s="182"/>
      <c r="J103" s="182"/>
      <c r="K103" s="182"/>
      <c r="L103" s="182"/>
      <c r="M103" s="182"/>
      <c r="N103" s="182"/>
      <c r="O103" s="182"/>
      <c r="Q103" s="27"/>
    </row>
    <row r="104" spans="1:17" s="148" customFormat="1" ht="13.15" x14ac:dyDescent="0.4">
      <c r="A104" s="3"/>
      <c r="B104" s="182" t="s">
        <v>139</v>
      </c>
      <c r="C104" s="182"/>
      <c r="D104" s="182"/>
      <c r="E104" s="182"/>
      <c r="F104" s="182"/>
      <c r="G104" s="182"/>
      <c r="H104" s="182"/>
      <c r="I104" s="182"/>
      <c r="J104" s="182"/>
      <c r="K104" s="182"/>
      <c r="L104" s="182"/>
      <c r="M104" s="182"/>
      <c r="N104" s="182"/>
      <c r="O104" s="182"/>
      <c r="Q104" s="27"/>
    </row>
    <row r="105" spans="1:17" s="148" customFormat="1" ht="13.15" x14ac:dyDescent="0.4">
      <c r="B105" s="249" t="s">
        <v>122</v>
      </c>
      <c r="C105" s="182"/>
      <c r="D105" s="182"/>
      <c r="E105" s="182"/>
      <c r="F105" s="182"/>
      <c r="G105" s="182"/>
      <c r="H105" s="182"/>
      <c r="I105" s="182"/>
      <c r="J105" s="182"/>
      <c r="K105" s="182"/>
      <c r="L105" s="182"/>
      <c r="M105" s="182"/>
      <c r="N105" s="182"/>
      <c r="O105" s="182"/>
      <c r="Q105" s="27"/>
    </row>
    <row r="106" spans="1:17" s="148" customFormat="1" ht="13.15" x14ac:dyDescent="0.4">
      <c r="B106" s="249" t="s">
        <v>131</v>
      </c>
      <c r="C106" s="182"/>
      <c r="D106" s="182"/>
      <c r="E106" s="182"/>
      <c r="F106" s="182"/>
      <c r="G106" s="182"/>
      <c r="H106" s="182"/>
      <c r="I106" s="182"/>
      <c r="J106" s="182"/>
      <c r="K106" s="182"/>
      <c r="L106" s="182"/>
      <c r="M106" s="182"/>
      <c r="N106" s="182"/>
      <c r="O106" s="182"/>
      <c r="Q106" s="27"/>
    </row>
    <row r="107" spans="1:17" s="148" customFormat="1" ht="13.15" x14ac:dyDescent="0.4">
      <c r="B107" s="249" t="s">
        <v>127</v>
      </c>
      <c r="C107" s="182"/>
      <c r="D107" s="182"/>
      <c r="E107" s="182"/>
      <c r="F107" s="182"/>
      <c r="G107" s="182"/>
      <c r="H107" s="182"/>
      <c r="I107" s="182"/>
      <c r="J107" s="182"/>
      <c r="K107" s="182"/>
      <c r="L107" s="182"/>
      <c r="M107" s="182"/>
      <c r="N107" s="182"/>
      <c r="O107" s="182"/>
      <c r="Q107" s="27"/>
    </row>
    <row r="108" spans="1:17" s="148" customFormat="1" ht="13.15" x14ac:dyDescent="0.4">
      <c r="B108" s="249" t="s">
        <v>132</v>
      </c>
      <c r="C108" s="182"/>
      <c r="D108" s="182"/>
      <c r="E108" s="182"/>
      <c r="F108" s="182"/>
      <c r="G108" s="182"/>
      <c r="H108" s="182"/>
      <c r="I108" s="182"/>
      <c r="J108" s="182"/>
      <c r="K108" s="182"/>
      <c r="L108" s="182"/>
      <c r="M108" s="182"/>
      <c r="N108" s="182"/>
      <c r="O108" s="182"/>
      <c r="Q108" s="27"/>
    </row>
    <row r="109" spans="1:17" s="148" customFormat="1" ht="13.15" x14ac:dyDescent="0.4">
      <c r="B109" s="249" t="s">
        <v>128</v>
      </c>
      <c r="C109" s="182"/>
      <c r="D109" s="182"/>
      <c r="E109" s="182"/>
      <c r="F109" s="182"/>
      <c r="G109" s="182"/>
      <c r="H109" s="182"/>
      <c r="I109" s="182"/>
      <c r="J109" s="182"/>
      <c r="K109" s="182"/>
      <c r="L109" s="182"/>
      <c r="M109" s="182"/>
      <c r="N109" s="182"/>
      <c r="O109" s="182"/>
      <c r="Q109" s="27"/>
    </row>
    <row r="110" spans="1:17" s="148" customFormat="1" ht="13.15" x14ac:dyDescent="0.4">
      <c r="B110" s="249" t="s">
        <v>130</v>
      </c>
      <c r="C110" s="182"/>
      <c r="D110" s="182"/>
      <c r="E110" s="182"/>
      <c r="F110" s="182"/>
      <c r="G110" s="182"/>
      <c r="H110" s="182"/>
      <c r="I110" s="182"/>
      <c r="J110" s="182"/>
      <c r="K110" s="182"/>
      <c r="L110" s="182"/>
      <c r="M110" s="182"/>
      <c r="N110" s="182"/>
      <c r="O110" s="182"/>
      <c r="Q110" s="27"/>
    </row>
    <row r="111" spans="1:17" s="148" customFormat="1" ht="13.15" x14ac:dyDescent="0.4">
      <c r="B111" s="249" t="s">
        <v>129</v>
      </c>
      <c r="C111" s="182"/>
      <c r="D111" s="182"/>
      <c r="E111" s="182"/>
      <c r="F111" s="182"/>
      <c r="G111" s="182"/>
      <c r="H111" s="182"/>
      <c r="I111" s="182"/>
      <c r="J111" s="182"/>
      <c r="K111" s="182"/>
      <c r="L111" s="182"/>
      <c r="M111" s="182"/>
      <c r="N111" s="182"/>
      <c r="O111" s="182"/>
      <c r="Q111" s="27"/>
    </row>
    <row r="112" spans="1:17" s="148" customFormat="1" ht="13.15" x14ac:dyDescent="0.4">
      <c r="B112" s="249" t="s">
        <v>142</v>
      </c>
      <c r="C112" s="182"/>
      <c r="D112" s="182"/>
      <c r="E112" s="182"/>
      <c r="F112" s="182"/>
      <c r="G112" s="182"/>
      <c r="H112" s="182"/>
      <c r="I112" s="182"/>
      <c r="J112" s="182"/>
      <c r="K112" s="182"/>
      <c r="L112" s="182"/>
      <c r="M112" s="182"/>
      <c r="N112" s="182"/>
      <c r="O112" s="182"/>
      <c r="Q112" s="27"/>
    </row>
    <row r="113" spans="2:17" s="148" customFormat="1" ht="13.15" x14ac:dyDescent="0.4">
      <c r="B113" s="249"/>
      <c r="C113" s="182"/>
      <c r="D113" s="182"/>
      <c r="E113" s="182"/>
      <c r="F113" s="182"/>
      <c r="G113" s="182"/>
      <c r="H113" s="182"/>
      <c r="I113" s="182"/>
      <c r="J113" s="182"/>
      <c r="K113" s="182"/>
      <c r="L113" s="182"/>
      <c r="M113" s="182"/>
      <c r="N113" s="182"/>
      <c r="O113" s="182"/>
      <c r="Q113" s="27"/>
    </row>
    <row r="114" spans="2:17" s="148" customFormat="1" ht="13.15" x14ac:dyDescent="0.4">
      <c r="B114" s="258" t="s">
        <v>138</v>
      </c>
      <c r="C114" s="182"/>
      <c r="D114" s="182"/>
      <c r="E114" s="182"/>
      <c r="F114" s="182"/>
      <c r="G114" s="182"/>
      <c r="H114" s="182"/>
      <c r="I114" s="182"/>
      <c r="J114" s="182"/>
      <c r="K114" s="182"/>
      <c r="L114" s="182"/>
      <c r="M114" s="182"/>
      <c r="N114" s="182"/>
      <c r="O114" s="182"/>
      <c r="Q114" s="27"/>
    </row>
    <row r="115" spans="2:17" s="148" customFormat="1" ht="13.15" x14ac:dyDescent="0.4">
      <c r="B115" s="249" t="s">
        <v>144</v>
      </c>
      <c r="C115" s="182"/>
      <c r="D115" s="182"/>
      <c r="E115" s="182"/>
      <c r="F115" s="182"/>
      <c r="G115" s="182"/>
      <c r="H115" s="182"/>
      <c r="I115" s="182"/>
      <c r="J115" s="182"/>
      <c r="K115" s="182"/>
      <c r="L115" s="182"/>
      <c r="M115" s="182"/>
      <c r="N115" s="182"/>
      <c r="O115" s="182"/>
      <c r="Q115" s="27"/>
    </row>
    <row r="116" spans="2:17" s="148" customFormat="1" ht="13.15" x14ac:dyDescent="0.4">
      <c r="B116" s="249" t="s">
        <v>143</v>
      </c>
      <c r="C116" s="182"/>
      <c r="D116" s="182"/>
      <c r="E116" s="182"/>
      <c r="F116" s="182"/>
      <c r="G116" s="182"/>
      <c r="H116" s="182"/>
      <c r="I116" s="182"/>
      <c r="J116" s="182"/>
      <c r="K116" s="182"/>
      <c r="L116" s="182"/>
      <c r="M116" s="182"/>
      <c r="N116" s="182"/>
      <c r="O116" s="182"/>
      <c r="Q116" s="27"/>
    </row>
    <row r="117" spans="2:17" s="148" customFormat="1" ht="13.15" x14ac:dyDescent="0.4">
      <c r="B117" s="249" t="s">
        <v>150</v>
      </c>
      <c r="C117" s="182"/>
      <c r="D117" s="182"/>
      <c r="E117" s="182"/>
      <c r="F117" s="182"/>
      <c r="G117" s="182"/>
      <c r="H117" s="182"/>
      <c r="I117" s="182"/>
      <c r="J117" s="182"/>
      <c r="K117" s="182"/>
      <c r="L117" s="182"/>
      <c r="M117" s="182"/>
      <c r="N117" s="182"/>
      <c r="O117" s="182"/>
      <c r="Q117" s="27"/>
    </row>
    <row r="118" spans="2:17" s="148" customFormat="1" ht="13.15" x14ac:dyDescent="0.4">
      <c r="B118" s="258" t="s">
        <v>146</v>
      </c>
      <c r="C118" s="182"/>
      <c r="D118" s="182"/>
      <c r="E118" s="182"/>
      <c r="F118" s="182"/>
      <c r="G118" s="182"/>
      <c r="H118" s="182"/>
      <c r="I118" s="182"/>
      <c r="J118" s="182"/>
      <c r="K118" s="182"/>
      <c r="L118" s="182"/>
      <c r="M118" s="182"/>
      <c r="N118" s="182"/>
      <c r="O118" s="182"/>
      <c r="Q118" s="27"/>
    </row>
    <row r="119" spans="2:17" s="148" customFormat="1" ht="13.15" x14ac:dyDescent="0.4">
      <c r="B119" s="258" t="s">
        <v>147</v>
      </c>
      <c r="C119" s="182"/>
      <c r="D119" s="182"/>
      <c r="E119" s="182"/>
      <c r="F119" s="182"/>
      <c r="G119" s="182"/>
      <c r="H119" s="182"/>
      <c r="I119" s="182"/>
      <c r="J119" s="182"/>
      <c r="K119" s="182"/>
      <c r="L119" s="182"/>
      <c r="M119" s="182"/>
      <c r="N119" s="182"/>
      <c r="O119" s="182"/>
      <c r="Q119" s="27"/>
    </row>
    <row r="120" spans="2:17" s="148" customFormat="1" ht="13.15" x14ac:dyDescent="0.4">
      <c r="B120" s="258"/>
      <c r="C120" s="182"/>
      <c r="D120" s="182"/>
      <c r="E120" s="182"/>
      <c r="F120" s="182"/>
      <c r="G120" s="182"/>
      <c r="H120" s="182"/>
      <c r="I120" s="182"/>
      <c r="J120" s="182"/>
      <c r="K120" s="182"/>
      <c r="L120" s="182"/>
      <c r="M120" s="182"/>
      <c r="N120" s="182"/>
      <c r="O120" s="182"/>
      <c r="Q120" s="27"/>
    </row>
    <row r="121" spans="2:17" s="148" customFormat="1" ht="13.15" x14ac:dyDescent="0.4">
      <c r="B121" s="258" t="s">
        <v>153</v>
      </c>
      <c r="C121" s="182"/>
      <c r="D121" s="182"/>
      <c r="E121" s="182"/>
      <c r="F121" s="182"/>
      <c r="G121" s="182"/>
      <c r="H121" s="182"/>
      <c r="I121" s="182"/>
      <c r="J121" s="182"/>
      <c r="K121" s="182"/>
      <c r="L121" s="182"/>
      <c r="M121" s="182"/>
      <c r="N121" s="182"/>
      <c r="O121" s="182"/>
      <c r="Q121" s="27"/>
    </row>
    <row r="122" spans="2:17" s="148" customFormat="1" ht="13.15" x14ac:dyDescent="0.4">
      <c r="B122" s="249"/>
      <c r="C122" s="182"/>
      <c r="D122" s="182"/>
      <c r="E122" s="182"/>
      <c r="F122" s="182"/>
      <c r="G122" s="182"/>
      <c r="H122" s="182"/>
      <c r="I122" s="182"/>
      <c r="J122" s="182"/>
      <c r="K122" s="182"/>
      <c r="L122" s="182"/>
      <c r="M122" s="182"/>
      <c r="N122" s="182"/>
      <c r="O122" s="182"/>
      <c r="Q122" s="27"/>
    </row>
    <row r="123" spans="2:17" s="148" customFormat="1" ht="13.15" x14ac:dyDescent="0.4">
      <c r="B123" s="249"/>
      <c r="C123" s="182"/>
      <c r="D123" s="182"/>
      <c r="E123" s="182"/>
      <c r="F123" s="182"/>
      <c r="G123" s="182"/>
      <c r="H123" s="182"/>
      <c r="I123" s="182"/>
      <c r="J123" s="182"/>
      <c r="K123" s="182"/>
      <c r="L123" s="182"/>
      <c r="M123" s="182"/>
      <c r="N123" s="182"/>
      <c r="O123" s="182"/>
      <c r="Q123" s="27"/>
    </row>
    <row r="124" spans="2:17" s="148" customFormat="1" ht="13.15" x14ac:dyDescent="0.4">
      <c r="B124" s="249"/>
      <c r="C124" s="182"/>
      <c r="D124" s="182"/>
      <c r="E124" s="182"/>
      <c r="F124" s="182"/>
      <c r="G124" s="182"/>
      <c r="H124" s="182"/>
      <c r="I124" s="182"/>
      <c r="J124" s="182"/>
      <c r="K124" s="182"/>
      <c r="L124" s="182"/>
      <c r="M124" s="182"/>
      <c r="N124" s="182"/>
      <c r="O124" s="182"/>
      <c r="Q124" s="27"/>
    </row>
    <row r="125" spans="2:17" s="148" customFormat="1" ht="13.15" x14ac:dyDescent="0.4">
      <c r="B125" s="249"/>
      <c r="C125" s="182"/>
      <c r="D125" s="182"/>
      <c r="E125" s="182"/>
      <c r="F125" s="182"/>
      <c r="G125" s="182"/>
      <c r="H125" s="182"/>
      <c r="I125" s="182"/>
      <c r="J125" s="182"/>
      <c r="K125" s="182"/>
      <c r="L125" s="182"/>
      <c r="M125" s="182"/>
      <c r="N125" s="182"/>
      <c r="O125" s="182"/>
      <c r="Q125" s="27"/>
    </row>
    <row r="126" spans="2:17" s="148" customFormat="1" ht="13.15" x14ac:dyDescent="0.4">
      <c r="B126" s="249"/>
      <c r="C126" s="182"/>
      <c r="D126" s="182"/>
      <c r="E126" s="182"/>
      <c r="F126" s="182"/>
      <c r="G126" s="182"/>
      <c r="H126" s="182"/>
      <c r="I126" s="182"/>
      <c r="J126" s="182"/>
      <c r="K126" s="182"/>
      <c r="L126" s="182"/>
      <c r="M126" s="182"/>
      <c r="N126" s="182"/>
      <c r="O126" s="182"/>
      <c r="Q126" s="27"/>
    </row>
    <row r="127" spans="2:17" s="148" customFormat="1" ht="13.15" x14ac:dyDescent="0.4">
      <c r="B127" s="249"/>
      <c r="C127" s="182"/>
      <c r="D127" s="182"/>
      <c r="E127" s="182"/>
      <c r="F127" s="182"/>
      <c r="G127" s="182"/>
      <c r="H127" s="182"/>
      <c r="I127" s="108" t="s">
        <v>154</v>
      </c>
      <c r="J127" s="182"/>
      <c r="K127" s="182"/>
      <c r="L127" s="182"/>
      <c r="M127" s="182"/>
      <c r="N127" s="182"/>
      <c r="O127" s="182"/>
      <c r="Q127" s="27"/>
    </row>
    <row r="128" spans="2:17" s="148" customFormat="1" ht="13.15" x14ac:dyDescent="0.4">
      <c r="B128" s="249"/>
      <c r="C128" s="182"/>
      <c r="D128" s="182"/>
      <c r="E128" s="182"/>
      <c r="F128" s="182"/>
      <c r="G128" s="182"/>
      <c r="H128" s="182"/>
      <c r="I128" s="108" t="s">
        <v>151</v>
      </c>
      <c r="J128" s="182"/>
      <c r="K128" s="182"/>
      <c r="L128" s="182"/>
      <c r="M128" s="182"/>
      <c r="N128" s="182"/>
      <c r="O128" s="182"/>
      <c r="Q128" s="27"/>
    </row>
    <row r="129" spans="2:17" s="148" customFormat="1" ht="13.15" x14ac:dyDescent="0.4">
      <c r="B129" s="249"/>
      <c r="C129" s="182"/>
      <c r="D129" s="182"/>
      <c r="E129" s="182"/>
      <c r="F129" s="182"/>
      <c r="G129" s="182"/>
      <c r="H129" s="182"/>
      <c r="I129" s="108" t="s">
        <v>152</v>
      </c>
      <c r="J129" s="182"/>
      <c r="K129" s="182"/>
      <c r="L129" s="182"/>
      <c r="M129" s="182"/>
      <c r="N129" s="182"/>
      <c r="O129" s="182"/>
      <c r="Q129" s="27"/>
    </row>
    <row r="130" spans="2:17" s="148" customFormat="1" ht="13.15" x14ac:dyDescent="0.4">
      <c r="B130" s="249"/>
      <c r="C130" s="182"/>
      <c r="D130" s="182"/>
      <c r="E130" s="182"/>
      <c r="F130" s="182"/>
      <c r="G130" s="182"/>
      <c r="H130" s="182"/>
      <c r="I130" s="108" t="s">
        <v>155</v>
      </c>
      <c r="J130" s="182"/>
      <c r="K130" s="182"/>
      <c r="L130" s="182"/>
      <c r="M130" s="182"/>
      <c r="N130" s="182"/>
      <c r="O130" s="182"/>
      <c r="Q130" s="27"/>
    </row>
    <row r="131" spans="2:17" s="148" customFormat="1" ht="13.15" x14ac:dyDescent="0.4">
      <c r="B131" s="249"/>
      <c r="C131" s="182"/>
      <c r="D131" s="182"/>
      <c r="E131" s="182"/>
      <c r="F131" s="182"/>
      <c r="G131" s="182"/>
      <c r="H131" s="182"/>
      <c r="I131" s="182"/>
      <c r="J131" s="182"/>
      <c r="K131" s="182"/>
      <c r="L131" s="182"/>
      <c r="M131" s="182"/>
      <c r="N131" s="182"/>
      <c r="O131" s="182"/>
      <c r="Q131" s="27"/>
    </row>
    <row r="132" spans="2:17" s="148" customFormat="1" ht="13.15" x14ac:dyDescent="0.4">
      <c r="B132" s="249"/>
      <c r="C132" s="182"/>
      <c r="D132" s="182"/>
      <c r="E132" s="182"/>
      <c r="F132" s="182"/>
      <c r="G132" s="182"/>
      <c r="H132" s="182"/>
      <c r="I132" s="182"/>
      <c r="J132" s="182"/>
      <c r="K132" s="182"/>
      <c r="L132" s="182"/>
      <c r="M132" s="182"/>
      <c r="N132" s="182"/>
      <c r="O132" s="182"/>
      <c r="Q132" s="27"/>
    </row>
    <row r="133" spans="2:17" s="148" customFormat="1" ht="13.15" x14ac:dyDescent="0.4">
      <c r="B133" s="249"/>
      <c r="C133" s="182"/>
      <c r="D133" s="182"/>
      <c r="E133" s="182"/>
      <c r="F133" s="182"/>
      <c r="G133" s="182"/>
      <c r="H133" s="182"/>
      <c r="I133" s="182"/>
      <c r="J133" s="182"/>
      <c r="K133" s="182"/>
      <c r="L133" s="182"/>
      <c r="M133" s="182"/>
      <c r="N133" s="182"/>
      <c r="O133" s="182"/>
      <c r="Q133" s="27"/>
    </row>
    <row r="134" spans="2:17" s="148" customFormat="1" ht="13.15" x14ac:dyDescent="0.4">
      <c r="B134" s="249"/>
      <c r="C134" s="182"/>
      <c r="D134" s="182"/>
      <c r="E134" s="182"/>
      <c r="F134" s="182"/>
      <c r="G134" s="182"/>
      <c r="H134" s="182"/>
      <c r="I134" s="182"/>
      <c r="J134" s="182"/>
      <c r="K134" s="182"/>
      <c r="L134" s="182"/>
      <c r="M134" s="182"/>
      <c r="N134" s="182"/>
      <c r="O134" s="182"/>
      <c r="Q134" s="27"/>
    </row>
    <row r="135" spans="2:17" s="148" customFormat="1" ht="13.15" x14ac:dyDescent="0.4">
      <c r="B135" s="249"/>
      <c r="C135" s="182"/>
      <c r="D135" s="182"/>
      <c r="E135" s="182"/>
      <c r="F135" s="182"/>
      <c r="G135" s="182"/>
      <c r="H135" s="182"/>
      <c r="I135" s="182"/>
      <c r="J135" s="182"/>
      <c r="K135" s="182"/>
      <c r="L135" s="182"/>
      <c r="M135" s="182"/>
      <c r="N135" s="182"/>
      <c r="O135" s="182"/>
      <c r="Q135" s="27"/>
    </row>
    <row r="136" spans="2:17" s="148" customFormat="1" ht="13.15" x14ac:dyDescent="0.4">
      <c r="B136" s="249"/>
      <c r="C136" s="182"/>
      <c r="D136" s="182"/>
      <c r="E136" s="182"/>
      <c r="F136" s="182"/>
      <c r="G136" s="182"/>
      <c r="H136" s="182"/>
      <c r="I136" s="182"/>
      <c r="J136" s="182"/>
      <c r="K136" s="182"/>
      <c r="L136" s="182"/>
      <c r="M136" s="182"/>
      <c r="N136" s="182"/>
      <c r="O136" s="182"/>
      <c r="Q136" s="27"/>
    </row>
    <row r="137" spans="2:17" s="148" customFormat="1" ht="13.15" x14ac:dyDescent="0.4">
      <c r="B137" s="249"/>
      <c r="C137" s="182"/>
      <c r="D137" s="182"/>
      <c r="E137" s="182"/>
      <c r="F137" s="182"/>
      <c r="G137" s="182"/>
      <c r="H137" s="182"/>
      <c r="I137" s="182"/>
      <c r="J137" s="182"/>
      <c r="K137" s="182"/>
      <c r="L137" s="182"/>
      <c r="M137" s="182"/>
      <c r="N137" s="182"/>
      <c r="O137" s="182"/>
      <c r="Q137" s="27"/>
    </row>
    <row r="138" spans="2:17" s="148" customFormat="1" ht="13.15" x14ac:dyDescent="0.4">
      <c r="B138" s="249"/>
      <c r="C138" s="182"/>
      <c r="D138" s="182"/>
      <c r="E138" s="182"/>
      <c r="F138" s="182"/>
      <c r="G138" s="182"/>
      <c r="H138" s="182"/>
      <c r="I138" s="182"/>
      <c r="J138" s="182"/>
      <c r="K138" s="182"/>
      <c r="L138" s="182"/>
      <c r="M138" s="182"/>
      <c r="N138" s="182"/>
      <c r="O138" s="182"/>
      <c r="Q138" s="27"/>
    </row>
    <row r="139" spans="2:17" s="148" customFormat="1" x14ac:dyDescent="0.35">
      <c r="Q139" s="27"/>
    </row>
    <row r="140" spans="2:17" s="148" customFormat="1" x14ac:dyDescent="0.35">
      <c r="Q140" s="27"/>
    </row>
    <row r="141" spans="2:17" s="148" customFormat="1" x14ac:dyDescent="0.35">
      <c r="Q141" s="27"/>
    </row>
    <row r="142" spans="2:17" s="148" customFormat="1" x14ac:dyDescent="0.35">
      <c r="Q142" s="27"/>
    </row>
    <row r="143" spans="2:17" s="148" customFormat="1" x14ac:dyDescent="0.35">
      <c r="Q143" s="27"/>
    </row>
    <row r="144" spans="2:17" s="148" customFormat="1" x14ac:dyDescent="0.35">
      <c r="Q144" s="27"/>
    </row>
    <row r="145" spans="1:37" s="148" customFormat="1" ht="15.4" thickBot="1" x14ac:dyDescent="0.45">
      <c r="B145" s="108"/>
      <c r="C145" s="101"/>
      <c r="D145" s="102"/>
      <c r="E145" s="103"/>
      <c r="F145" s="104"/>
      <c r="G145" s="103"/>
      <c r="H145" s="105"/>
      <c r="I145" s="106"/>
      <c r="J145" s="107"/>
      <c r="L145" s="76"/>
      <c r="M145" s="78"/>
      <c r="N145" s="77"/>
      <c r="O145" s="23"/>
      <c r="Q145" s="27"/>
    </row>
    <row r="146" spans="1:37" s="148" customFormat="1" ht="15.4" thickBot="1" x14ac:dyDescent="0.45">
      <c r="A146" s="187" t="s">
        <v>98</v>
      </c>
      <c r="B146" s="184"/>
      <c r="C146" s="101"/>
      <c r="D146" s="102"/>
      <c r="E146" s="103"/>
      <c r="F146" s="104"/>
      <c r="G146" s="103"/>
      <c r="H146" s="105"/>
      <c r="I146" s="106"/>
      <c r="J146" s="107"/>
      <c r="L146" s="76"/>
      <c r="M146" s="78"/>
      <c r="N146" s="187" t="s">
        <v>103</v>
      </c>
      <c r="O146" s="184"/>
      <c r="P146" s="188"/>
      <c r="Q146" s="27"/>
    </row>
    <row r="147" spans="1:37" s="148" customFormat="1" ht="15" x14ac:dyDescent="0.4">
      <c r="A147" s="196" t="s">
        <v>95</v>
      </c>
      <c r="B147" s="191"/>
      <c r="C147" s="179" t="s">
        <v>87</v>
      </c>
      <c r="D147" s="179" t="s">
        <v>89</v>
      </c>
      <c r="E147" s="185" t="s">
        <v>91</v>
      </c>
      <c r="F147" s="190" t="s">
        <v>107</v>
      </c>
      <c r="G147" s="116"/>
      <c r="H147" s="200" t="s">
        <v>89</v>
      </c>
      <c r="I147" s="106"/>
      <c r="J147" s="179" t="s">
        <v>89</v>
      </c>
      <c r="L147" s="216"/>
      <c r="M147" s="78"/>
      <c r="N147" s="185" t="s">
        <v>89</v>
      </c>
      <c r="O147" s="205" t="s">
        <v>100</v>
      </c>
      <c r="P147" s="191"/>
      <c r="Q147" s="27"/>
    </row>
    <row r="148" spans="1:37" ht="15.4" thickBot="1" x14ac:dyDescent="0.45">
      <c r="A148" s="197" t="s">
        <v>96</v>
      </c>
      <c r="B148" s="123"/>
      <c r="C148" s="180" t="s">
        <v>88</v>
      </c>
      <c r="D148" s="180" t="s">
        <v>90</v>
      </c>
      <c r="E148" s="186" t="s">
        <v>88</v>
      </c>
      <c r="F148" s="203" t="s">
        <v>107</v>
      </c>
      <c r="G148" s="123"/>
      <c r="H148" s="201" t="s">
        <v>88</v>
      </c>
      <c r="I148" s="2"/>
      <c r="J148" s="180" t="s">
        <v>90</v>
      </c>
      <c r="L148" s="36"/>
      <c r="M148" s="4"/>
      <c r="N148" s="186" t="s">
        <v>90</v>
      </c>
      <c r="O148" s="206" t="s">
        <v>99</v>
      </c>
      <c r="P148" s="207"/>
    </row>
    <row r="149" spans="1:37" s="148" customFormat="1" ht="15" x14ac:dyDescent="0.4">
      <c r="A149" s="198" t="s">
        <v>102</v>
      </c>
      <c r="B149" s="195"/>
      <c r="C149" s="179" t="s">
        <v>87</v>
      </c>
      <c r="D149" s="179" t="s">
        <v>87</v>
      </c>
      <c r="E149" s="185" t="s">
        <v>87</v>
      </c>
      <c r="F149" s="192" t="s">
        <v>108</v>
      </c>
      <c r="G149" s="193"/>
      <c r="H149" s="200" t="s">
        <v>87</v>
      </c>
      <c r="I149" s="106"/>
      <c r="J149" s="179" t="s">
        <v>87</v>
      </c>
      <c r="L149" s="215"/>
      <c r="M149" s="189"/>
      <c r="N149" s="179" t="s">
        <v>89</v>
      </c>
      <c r="O149" s="208" t="s">
        <v>106</v>
      </c>
      <c r="P149" s="195"/>
    </row>
    <row r="150" spans="1:37" s="148" customFormat="1" ht="15.4" thickBot="1" x14ac:dyDescent="0.45">
      <c r="A150" s="199" t="s">
        <v>97</v>
      </c>
      <c r="B150" s="194"/>
      <c r="C150" s="180" t="s">
        <v>88</v>
      </c>
      <c r="D150" s="180" t="s">
        <v>90</v>
      </c>
      <c r="E150" s="186" t="s">
        <v>88</v>
      </c>
      <c r="F150" s="204" t="s">
        <v>108</v>
      </c>
      <c r="G150" s="194"/>
      <c r="H150" s="201" t="s">
        <v>88</v>
      </c>
      <c r="I150" s="2"/>
      <c r="J150" s="180" t="s">
        <v>90</v>
      </c>
      <c r="L150" s="183"/>
      <c r="M150" s="4"/>
      <c r="N150" s="180" t="s">
        <v>90</v>
      </c>
      <c r="O150" s="209" t="s">
        <v>105</v>
      </c>
      <c r="P150" s="210"/>
    </row>
    <row r="151" spans="1:37" ht="72.5" customHeight="1" thickBot="1" x14ac:dyDescent="0.45">
      <c r="A151" s="36"/>
      <c r="B151" s="142" t="s">
        <v>1</v>
      </c>
      <c r="C151" s="140" t="s">
        <v>86</v>
      </c>
      <c r="D151" s="133" t="s">
        <v>72</v>
      </c>
      <c r="E151" s="134" t="s">
        <v>73</v>
      </c>
      <c r="F151" s="202" t="s">
        <v>5</v>
      </c>
      <c r="G151" s="202" t="s">
        <v>2</v>
      </c>
      <c r="H151" s="135" t="s">
        <v>74</v>
      </c>
      <c r="I151" s="136" t="s">
        <v>0</v>
      </c>
      <c r="J151" s="136" t="s">
        <v>77</v>
      </c>
      <c r="K151" s="136" t="s">
        <v>65</v>
      </c>
      <c r="L151" s="136" t="s">
        <v>5</v>
      </c>
      <c r="M151" s="136" t="s">
        <v>9</v>
      </c>
      <c r="N151" s="167" t="s">
        <v>126</v>
      </c>
      <c r="O151" s="167" t="s">
        <v>78</v>
      </c>
      <c r="P151" s="166" t="s">
        <v>79</v>
      </c>
      <c r="Q151" s="156" t="s">
        <v>136</v>
      </c>
      <c r="R151" s="148"/>
    </row>
    <row r="152" spans="1:37" ht="14.25" x14ac:dyDescent="0.4">
      <c r="A152" s="129"/>
      <c r="B152" s="137" t="s">
        <v>81</v>
      </c>
      <c r="C152" s="51"/>
      <c r="D152" s="161"/>
      <c r="E152" s="58"/>
      <c r="F152" s="85"/>
      <c r="G152" s="143"/>
      <c r="H152" s="56"/>
      <c r="I152" s="124"/>
      <c r="J152" s="157"/>
      <c r="K152" s="59"/>
      <c r="L152" s="84"/>
      <c r="M152" s="147"/>
      <c r="N152" s="61"/>
      <c r="O152" s="61"/>
      <c r="P152" s="60"/>
      <c r="Q152" s="60"/>
      <c r="R152" s="146" t="s">
        <v>92</v>
      </c>
    </row>
    <row r="153" spans="1:37" ht="14.25" x14ac:dyDescent="0.4">
      <c r="A153" s="141"/>
      <c r="B153" s="52" t="s">
        <v>69</v>
      </c>
      <c r="C153" s="53">
        <v>43564</v>
      </c>
      <c r="D153" s="160">
        <v>2</v>
      </c>
      <c r="E153" s="49">
        <v>55</v>
      </c>
      <c r="F153" s="82">
        <f>VLOOKUP(YEAR(C153),$B$54:$C$77,2,FALSE)</f>
        <v>0.89500000000000002</v>
      </c>
      <c r="G153" s="144">
        <f>D153*E153*F153</f>
        <v>98.45</v>
      </c>
      <c r="H153" s="130">
        <v>43573</v>
      </c>
      <c r="I153" s="125">
        <f>D153</f>
        <v>2</v>
      </c>
      <c r="J153" s="158">
        <v>56.187140999999997</v>
      </c>
      <c r="K153" s="46"/>
      <c r="L153" s="82">
        <f>VLOOKUP(YEAR(H153),$B$54:$C$77,2,FALSE)</f>
        <v>0.89500000000000002</v>
      </c>
      <c r="M153" s="151">
        <f>I153*J153*L153</f>
        <v>100.57498239</v>
      </c>
      <c r="N153" s="74">
        <v>0.08</v>
      </c>
      <c r="O153" s="75">
        <f>N153*L153</f>
        <v>7.1599999999999997E-2</v>
      </c>
      <c r="P153" s="152">
        <f>M153-G153-O153</f>
        <v>2.0533823899999994</v>
      </c>
      <c r="Q153" s="150">
        <f>(J153*I153)-(D153*E153)</f>
        <v>2.3742819999999938</v>
      </c>
      <c r="R153" s="146" t="s">
        <v>93</v>
      </c>
      <c r="S153" s="91"/>
      <c r="T153" s="91"/>
      <c r="U153" s="91"/>
      <c r="V153" s="91"/>
      <c r="W153" s="91"/>
    </row>
    <row r="154" spans="1:37" s="148" customFormat="1" ht="14.25" x14ac:dyDescent="0.4">
      <c r="A154" s="141"/>
      <c r="B154" s="52"/>
      <c r="C154" s="53"/>
      <c r="D154" s="160"/>
      <c r="E154" s="49"/>
      <c r="F154" s="82"/>
      <c r="G154" s="144"/>
      <c r="H154" s="130"/>
      <c r="I154" s="125"/>
      <c r="J154" s="158"/>
      <c r="K154" s="46"/>
      <c r="L154" s="82"/>
      <c r="M154" s="151"/>
      <c r="N154" s="74"/>
      <c r="O154" s="75"/>
      <c r="P154" s="152"/>
      <c r="Q154" s="150"/>
      <c r="R154" s="146" t="s">
        <v>148</v>
      </c>
      <c r="S154" s="91"/>
      <c r="T154" s="91"/>
      <c r="U154" s="91"/>
      <c r="V154" s="91"/>
      <c r="W154" s="91"/>
    </row>
    <row r="155" spans="1:37" ht="14.25" x14ac:dyDescent="0.4">
      <c r="A155" s="141"/>
      <c r="B155" s="138" t="s">
        <v>82</v>
      </c>
      <c r="C155" s="53"/>
      <c r="D155" s="160"/>
      <c r="E155" s="49"/>
      <c r="F155" s="82"/>
      <c r="G155" s="144"/>
      <c r="H155" s="130"/>
      <c r="I155" s="125"/>
      <c r="J155" s="158"/>
      <c r="K155" s="46"/>
      <c r="L155" s="82"/>
      <c r="M155" s="151"/>
      <c r="N155" s="74"/>
      <c r="O155" s="75"/>
      <c r="P155" s="152"/>
      <c r="Q155" s="63"/>
      <c r="R155" s="146" t="s">
        <v>149</v>
      </c>
      <c r="S155" s="53"/>
      <c r="T155" s="238"/>
      <c r="U155" s="239"/>
      <c r="V155" s="240"/>
      <c r="W155" s="241"/>
      <c r="X155" s="242"/>
      <c r="Y155" s="243"/>
      <c r="Z155" s="244"/>
      <c r="AA155" s="46"/>
      <c r="AB155" s="240"/>
      <c r="AC155" s="245"/>
      <c r="AD155" s="239"/>
      <c r="AE155" s="245"/>
      <c r="AF155" s="246"/>
      <c r="AG155" s="247"/>
      <c r="AH155" s="36"/>
      <c r="AI155" s="36"/>
      <c r="AJ155" s="36"/>
      <c r="AK155" s="36"/>
    </row>
    <row r="156" spans="1:37" ht="14.25" x14ac:dyDescent="0.4">
      <c r="A156" s="141"/>
      <c r="B156" s="52" t="s">
        <v>69</v>
      </c>
      <c r="C156" s="53">
        <v>43564</v>
      </c>
      <c r="D156" s="160">
        <v>0</v>
      </c>
      <c r="E156" s="49">
        <v>55</v>
      </c>
      <c r="F156" s="82">
        <f>VLOOKUP(YEAR(C156),$B$54:$C$77,2,FALSE)</f>
        <v>0.89500000000000002</v>
      </c>
      <c r="G156" s="144">
        <f>D156*E156*F156</f>
        <v>0</v>
      </c>
      <c r="H156" s="130">
        <v>43573</v>
      </c>
      <c r="I156" s="125">
        <f>D156</f>
        <v>0</v>
      </c>
      <c r="J156" s="158">
        <v>56.187140999999997</v>
      </c>
      <c r="K156" s="46"/>
      <c r="L156" s="82">
        <f>VLOOKUP(YEAR(H156),$B$54:$C$77,2,FALSE)</f>
        <v>0.89500000000000002</v>
      </c>
      <c r="M156" s="151">
        <f>I156*J156*L156</f>
        <v>0</v>
      </c>
      <c r="N156" s="74">
        <v>0</v>
      </c>
      <c r="O156" s="75">
        <f t="shared" ref="O156" si="0">N156*L156</f>
        <v>0</v>
      </c>
      <c r="P156" s="152">
        <f>M156-G156-O156</f>
        <v>0</v>
      </c>
      <c r="Q156" s="150">
        <f>(J156*I156)-(D156*E156)</f>
        <v>0</v>
      </c>
      <c r="R156" s="146"/>
      <c r="S156" s="53"/>
      <c r="T156" s="238"/>
      <c r="U156" s="239"/>
      <c r="V156" s="240"/>
      <c r="W156" s="241"/>
      <c r="X156" s="242"/>
      <c r="Y156" s="243"/>
      <c r="Z156" s="244"/>
      <c r="AA156" s="46"/>
      <c r="AB156" s="248"/>
      <c r="AC156" s="245"/>
      <c r="AD156" s="239"/>
      <c r="AE156" s="245"/>
      <c r="AF156" s="246"/>
      <c r="AG156" s="247"/>
      <c r="AH156" s="36"/>
      <c r="AI156" s="36"/>
      <c r="AJ156" s="36"/>
      <c r="AK156" s="36"/>
    </row>
    <row r="157" spans="1:37" s="148" customFormat="1" ht="14.25" x14ac:dyDescent="0.4">
      <c r="A157" s="141"/>
      <c r="B157" s="52"/>
      <c r="C157" s="53"/>
      <c r="D157" s="160"/>
      <c r="E157" s="49"/>
      <c r="F157" s="82"/>
      <c r="G157" s="144"/>
      <c r="H157" s="130"/>
      <c r="I157" s="125"/>
      <c r="J157" s="158"/>
      <c r="K157" s="46"/>
      <c r="L157" s="82"/>
      <c r="M157" s="151"/>
      <c r="N157" s="74"/>
      <c r="O157" s="75"/>
      <c r="P157" s="152"/>
      <c r="Q157" s="150"/>
      <c r="R157" s="52"/>
      <c r="S157" s="92"/>
      <c r="T157" s="92"/>
      <c r="U157" s="92"/>
      <c r="V157" s="92"/>
      <c r="W157" s="91"/>
    </row>
    <row r="158" spans="1:37" s="148" customFormat="1" ht="14.25" x14ac:dyDescent="0.4">
      <c r="A158" s="141"/>
      <c r="B158" s="138" t="s">
        <v>83</v>
      </c>
      <c r="C158" s="53"/>
      <c r="D158" s="160"/>
      <c r="E158" s="49"/>
      <c r="F158" s="82"/>
      <c r="G158" s="144"/>
      <c r="H158" s="130"/>
      <c r="I158" s="125"/>
      <c r="J158" s="158"/>
      <c r="K158" s="46"/>
      <c r="L158" s="82"/>
      <c r="M158" s="151"/>
      <c r="N158" s="74"/>
      <c r="O158" s="75"/>
      <c r="P158" s="152"/>
      <c r="Q158" s="63"/>
      <c r="R158" s="52"/>
      <c r="S158" s="92"/>
      <c r="T158" s="92"/>
      <c r="U158" s="92"/>
      <c r="V158" s="92"/>
      <c r="W158" s="91"/>
    </row>
    <row r="159" spans="1:37" s="148" customFormat="1" ht="14.25" x14ac:dyDescent="0.4">
      <c r="A159" s="141"/>
      <c r="B159" s="52" t="s">
        <v>69</v>
      </c>
      <c r="C159" s="53">
        <v>43564</v>
      </c>
      <c r="D159" s="160">
        <v>0</v>
      </c>
      <c r="E159" s="49">
        <v>55</v>
      </c>
      <c r="F159" s="82">
        <f>VLOOKUP(YEAR(C159),$B$54:$C$77,2,FALSE)</f>
        <v>0.89500000000000002</v>
      </c>
      <c r="G159" s="144">
        <f>D159*E159*F159</f>
        <v>0</v>
      </c>
      <c r="H159" s="130">
        <v>43573</v>
      </c>
      <c r="I159" s="125">
        <f>D159</f>
        <v>0</v>
      </c>
      <c r="J159" s="158">
        <v>56.187140999999997</v>
      </c>
      <c r="K159" s="46"/>
      <c r="L159" s="82">
        <f>VLOOKUP(YEAR(H159),$B$54:$C$77,2,FALSE)</f>
        <v>0.89500000000000002</v>
      </c>
      <c r="M159" s="151">
        <f>I159*J159*L159</f>
        <v>0</v>
      </c>
      <c r="N159" s="74">
        <v>0</v>
      </c>
      <c r="O159" s="75">
        <f>N159*L159</f>
        <v>0</v>
      </c>
      <c r="P159" s="152">
        <f>M159-G159-O159</f>
        <v>0</v>
      </c>
      <c r="Q159" s="150">
        <f>(J159*I159)-(D159*E159)</f>
        <v>0</v>
      </c>
      <c r="S159" s="92"/>
      <c r="T159" s="92"/>
      <c r="U159" s="92"/>
      <c r="V159" s="92"/>
      <c r="W159" s="91"/>
    </row>
    <row r="160" spans="1:37" s="148" customFormat="1" ht="14.65" thickBot="1" x14ac:dyDescent="0.45">
      <c r="A160" s="141"/>
      <c r="B160" s="52"/>
      <c r="C160" s="53"/>
      <c r="D160" s="160"/>
      <c r="E160" s="49"/>
      <c r="F160" s="82"/>
      <c r="G160" s="144"/>
      <c r="H160" s="130"/>
      <c r="I160" s="125"/>
      <c r="J160" s="158"/>
      <c r="K160" s="46"/>
      <c r="L160" s="82"/>
      <c r="M160" s="151"/>
      <c r="N160" s="74"/>
      <c r="O160" s="75"/>
      <c r="P160" s="153"/>
      <c r="Q160" s="150"/>
      <c r="R160" s="146"/>
      <c r="S160" s="92"/>
      <c r="T160" s="92"/>
      <c r="U160" s="92"/>
      <c r="V160" s="92"/>
      <c r="W160" s="91"/>
    </row>
    <row r="161" spans="1:23" s="148" customFormat="1" ht="16.149999999999999" thickBot="1" x14ac:dyDescent="0.45">
      <c r="A161" s="141"/>
      <c r="B161" s="211" t="s">
        <v>110</v>
      </c>
      <c r="C161" s="252">
        <f>SUM(P152:P161)</f>
        <v>2.0533823899999994</v>
      </c>
      <c r="D161" s="212" t="s">
        <v>111</v>
      </c>
      <c r="E161" s="217"/>
      <c r="F161" s="218"/>
      <c r="G161" s="219"/>
      <c r="H161" s="220"/>
      <c r="I161" s="221"/>
      <c r="J161" s="222"/>
      <c r="K161" s="223"/>
      <c r="L161" s="218"/>
      <c r="M161" s="224"/>
      <c r="N161" s="225"/>
      <c r="O161" s="226"/>
      <c r="P161" s="227"/>
      <c r="Q161" s="150"/>
      <c r="R161" s="92"/>
      <c r="S161" s="92"/>
      <c r="T161" s="92"/>
      <c r="U161" s="92"/>
      <c r="V161" s="92"/>
      <c r="W161" s="91"/>
    </row>
    <row r="162" spans="1:23" s="148" customFormat="1" ht="14.25" x14ac:dyDescent="0.4">
      <c r="A162" s="141"/>
      <c r="B162" s="52"/>
      <c r="C162" s="53"/>
      <c r="D162" s="160"/>
      <c r="E162" s="49"/>
      <c r="F162" s="82"/>
      <c r="G162" s="144"/>
      <c r="H162" s="130"/>
      <c r="I162" s="125"/>
      <c r="J162" s="158"/>
      <c r="K162" s="46"/>
      <c r="L162" s="82"/>
      <c r="M162" s="151"/>
      <c r="N162" s="74"/>
      <c r="O162" s="75"/>
      <c r="P162" s="153"/>
      <c r="Q162" s="150"/>
      <c r="R162" s="92"/>
      <c r="S162" s="92"/>
      <c r="T162" s="92"/>
      <c r="U162" s="92"/>
      <c r="V162" s="92"/>
      <c r="W162" s="91"/>
    </row>
    <row r="163" spans="1:23" ht="14.25" x14ac:dyDescent="0.4">
      <c r="A163" s="141"/>
      <c r="B163" s="138" t="s">
        <v>70</v>
      </c>
      <c r="C163" s="53"/>
      <c r="D163" s="160"/>
      <c r="E163" s="49"/>
      <c r="F163" s="82"/>
      <c r="G163" s="144"/>
      <c r="H163" s="130"/>
      <c r="I163" s="125"/>
      <c r="J163" s="158"/>
      <c r="K163" s="46"/>
      <c r="L163" s="82"/>
      <c r="M163" s="151"/>
      <c r="N163" s="74"/>
      <c r="O163" s="75"/>
      <c r="P163" s="153"/>
      <c r="Q163" s="63"/>
      <c r="R163" s="92"/>
      <c r="S163" s="92"/>
      <c r="T163" s="92"/>
      <c r="U163" s="92"/>
      <c r="V163" s="92"/>
      <c r="W163" s="91"/>
    </row>
    <row r="164" spans="1:23" ht="14.25" x14ac:dyDescent="0.4">
      <c r="A164" s="141"/>
      <c r="B164" s="52" t="s">
        <v>64</v>
      </c>
      <c r="C164" s="53">
        <v>42025</v>
      </c>
      <c r="D164" s="160">
        <v>0</v>
      </c>
      <c r="E164" s="49">
        <v>84.75</v>
      </c>
      <c r="F164" s="82">
        <f>VLOOKUP(YEAR(C164),$B$54:$C$77,2,FALSE)</f>
        <v>0.93500000000000005</v>
      </c>
      <c r="G164" s="144">
        <f t="shared" ref="G164:G167" si="1">D164*E164*F164</f>
        <v>0</v>
      </c>
      <c r="H164" s="130">
        <v>43657</v>
      </c>
      <c r="I164" s="125">
        <f t="shared" ref="I164:I168" si="2">D164</f>
        <v>0</v>
      </c>
      <c r="J164" s="158">
        <v>89.99</v>
      </c>
      <c r="K164" s="47"/>
      <c r="L164" s="82">
        <f>VLOOKUP(YEAR(H164),$B$54:$C$77,2,FALSE)</f>
        <v>0.89500000000000002</v>
      </c>
      <c r="M164" s="151">
        <f>I164*J164*L164</f>
        <v>0</v>
      </c>
      <c r="N164" s="74">
        <v>0</v>
      </c>
      <c r="O164" s="75">
        <f t="shared" ref="O164:O167" si="3">N164*L164</f>
        <v>0</v>
      </c>
      <c r="P164" s="153">
        <f t="shared" ref="P164:P167" si="4">M164-G164-O164</f>
        <v>0</v>
      </c>
      <c r="Q164" s="150">
        <f t="shared" ref="Q164:Q167" si="5">(J164*I164)-(D164*E164)</f>
        <v>0</v>
      </c>
      <c r="R164" s="146"/>
      <c r="S164" s="92"/>
      <c r="T164" s="92"/>
      <c r="U164" s="92"/>
      <c r="V164" s="92"/>
      <c r="W164" s="91"/>
    </row>
    <row r="165" spans="1:23" ht="14.25" x14ac:dyDescent="0.4">
      <c r="A165" s="141"/>
      <c r="B165" s="52" t="s">
        <v>64</v>
      </c>
      <c r="C165" s="53">
        <v>40927</v>
      </c>
      <c r="D165" s="160">
        <v>0</v>
      </c>
      <c r="E165" s="49">
        <v>54.2</v>
      </c>
      <c r="F165" s="82">
        <f>VLOOKUP(YEAR(C165),$B$54:$C$77,2,FALSE)</f>
        <v>0.82499999999999996</v>
      </c>
      <c r="G165" s="144">
        <f>D165*E165*F165</f>
        <v>0</v>
      </c>
      <c r="H165" s="130">
        <v>43657</v>
      </c>
      <c r="I165" s="125">
        <f t="shared" ref="I165:I166" si="6">D165</f>
        <v>0</v>
      </c>
      <c r="J165" s="158">
        <v>89.99</v>
      </c>
      <c r="K165" s="47"/>
      <c r="L165" s="82">
        <f t="shared" ref="L165:L166" si="7">VLOOKUP(YEAR(H165),$B$54:$C$77,2,FALSE)</f>
        <v>0.89500000000000002</v>
      </c>
      <c r="M165" s="151">
        <f t="shared" ref="M165:M166" si="8">I165*J165*L165</f>
        <v>0</v>
      </c>
      <c r="N165" s="74">
        <v>0</v>
      </c>
      <c r="O165" s="75">
        <f t="shared" ref="O165:O166" si="9">N165*L165</f>
        <v>0</v>
      </c>
      <c r="P165" s="153">
        <f t="shared" si="4"/>
        <v>0</v>
      </c>
      <c r="Q165" s="150">
        <f t="shared" si="5"/>
        <v>0</v>
      </c>
      <c r="R165" s="146"/>
      <c r="S165" s="92"/>
      <c r="T165" s="92"/>
      <c r="U165" s="92"/>
      <c r="V165" s="92"/>
      <c r="W165" s="91"/>
    </row>
    <row r="166" spans="1:23" ht="14.25" x14ac:dyDescent="0.4">
      <c r="A166" s="141"/>
      <c r="B166" s="52" t="s">
        <v>64</v>
      </c>
      <c r="C166" s="53">
        <v>41661</v>
      </c>
      <c r="D166" s="160">
        <v>0</v>
      </c>
      <c r="E166" s="49">
        <v>73.75</v>
      </c>
      <c r="F166" s="82">
        <f t="shared" ref="F166" si="10">VLOOKUP(YEAR(C166),$B$54:$C$77,2,FALSE)</f>
        <v>0.82</v>
      </c>
      <c r="G166" s="144">
        <f t="shared" ref="G166" si="11">D166*E166*F166</f>
        <v>0</v>
      </c>
      <c r="H166" s="130">
        <v>43657</v>
      </c>
      <c r="I166" s="125">
        <f t="shared" si="6"/>
        <v>0</v>
      </c>
      <c r="J166" s="158">
        <v>89.99</v>
      </c>
      <c r="K166" s="47"/>
      <c r="L166" s="82">
        <f t="shared" si="7"/>
        <v>0.89500000000000002</v>
      </c>
      <c r="M166" s="151">
        <f t="shared" si="8"/>
        <v>0</v>
      </c>
      <c r="N166" s="74">
        <v>0</v>
      </c>
      <c r="O166" s="75">
        <f t="shared" si="9"/>
        <v>0</v>
      </c>
      <c r="P166" s="153">
        <f t="shared" si="4"/>
        <v>0</v>
      </c>
      <c r="Q166" s="150">
        <f t="shared" si="5"/>
        <v>0</v>
      </c>
      <c r="R166" s="146"/>
      <c r="S166" s="92"/>
      <c r="T166" s="92"/>
      <c r="U166" s="92"/>
      <c r="V166" s="92"/>
      <c r="W166" s="91"/>
    </row>
    <row r="167" spans="1:23" ht="14.25" x14ac:dyDescent="0.4">
      <c r="A167" s="141"/>
      <c r="B167" s="52" t="s">
        <v>67</v>
      </c>
      <c r="C167" s="53">
        <v>42265</v>
      </c>
      <c r="D167" s="160">
        <v>0</v>
      </c>
      <c r="E167" s="49">
        <v>91.7</v>
      </c>
      <c r="F167" s="82">
        <f t="shared" ref="F167" si="12">VLOOKUP(YEAR(C167),$B$54:$C$77,2,FALSE)</f>
        <v>0.93500000000000005</v>
      </c>
      <c r="G167" s="144">
        <f t="shared" si="1"/>
        <v>0</v>
      </c>
      <c r="H167" s="130">
        <v>43657</v>
      </c>
      <c r="I167" s="125">
        <f t="shared" si="2"/>
        <v>0</v>
      </c>
      <c r="J167" s="158">
        <v>89.99</v>
      </c>
      <c r="K167" s="47"/>
      <c r="L167" s="82">
        <f t="shared" ref="L167" si="13">VLOOKUP(YEAR(H167),$B$54:$C$77,2,FALSE)</f>
        <v>0.89500000000000002</v>
      </c>
      <c r="M167" s="151">
        <f t="shared" ref="M167" si="14">I167*J167*L167</f>
        <v>0</v>
      </c>
      <c r="N167" s="74">
        <v>0</v>
      </c>
      <c r="O167" s="75">
        <f t="shared" si="3"/>
        <v>0</v>
      </c>
      <c r="P167" s="153">
        <f t="shared" si="4"/>
        <v>0</v>
      </c>
      <c r="Q167" s="150">
        <f t="shared" si="5"/>
        <v>0</v>
      </c>
      <c r="R167" s="146"/>
    </row>
    <row r="168" spans="1:23" ht="14.25" x14ac:dyDescent="0.4">
      <c r="A168" s="141"/>
      <c r="B168" s="138" t="s">
        <v>84</v>
      </c>
      <c r="C168" s="53"/>
      <c r="D168" s="160"/>
      <c r="E168" s="49"/>
      <c r="F168" s="82"/>
      <c r="G168" s="144"/>
      <c r="H168" s="130"/>
      <c r="I168" s="125">
        <f t="shared" si="2"/>
        <v>0</v>
      </c>
      <c r="J168" s="158"/>
      <c r="K168" s="47"/>
      <c r="L168" s="82"/>
      <c r="M168" s="151"/>
      <c r="N168" s="74"/>
      <c r="O168" s="75"/>
      <c r="P168" s="153"/>
      <c r="Q168" s="63"/>
    </row>
    <row r="169" spans="1:23" ht="14.25" x14ac:dyDescent="0.4">
      <c r="A169" s="141"/>
      <c r="B169" s="52" t="s">
        <v>66</v>
      </c>
      <c r="C169" s="53">
        <v>40179</v>
      </c>
      <c r="D169" s="160">
        <v>0</v>
      </c>
      <c r="E169" s="49">
        <v>0</v>
      </c>
      <c r="F169" s="82">
        <f t="shared" ref="F169:F170" si="15">VLOOKUP(YEAR(C169),$B$54:$C$77,2,FALSE)</f>
        <v>0.72</v>
      </c>
      <c r="G169" s="144">
        <f t="shared" ref="G169:G170" si="16">D169*E169*F169</f>
        <v>0</v>
      </c>
      <c r="H169" s="130">
        <v>43830</v>
      </c>
      <c r="I169" s="125">
        <f t="shared" ref="I169:I170" si="17">D169</f>
        <v>0</v>
      </c>
      <c r="J169" s="158">
        <v>0</v>
      </c>
      <c r="K169" s="47"/>
      <c r="L169" s="82">
        <f t="shared" ref="L169:L170" si="18">VLOOKUP(YEAR(H169),$B$54:$C$77,2,FALSE)</f>
        <v>0.89500000000000002</v>
      </c>
      <c r="M169" s="151">
        <f t="shared" ref="M169:M170" si="19">I169*J169*L169</f>
        <v>0</v>
      </c>
      <c r="N169" s="74">
        <v>0</v>
      </c>
      <c r="O169" s="75">
        <f t="shared" ref="O169:O170" si="20">N169*L169</f>
        <v>0</v>
      </c>
      <c r="P169" s="153">
        <f>M169-G169-O169</f>
        <v>0</v>
      </c>
      <c r="Q169" s="150">
        <f>(J169*I169)-(D169*E169)</f>
        <v>0</v>
      </c>
      <c r="R169" s="146"/>
    </row>
    <row r="170" spans="1:23" ht="14.25" x14ac:dyDescent="0.4">
      <c r="A170" s="141"/>
      <c r="B170" s="52" t="s">
        <v>66</v>
      </c>
      <c r="C170" s="53">
        <v>40179</v>
      </c>
      <c r="D170" s="160">
        <v>0</v>
      </c>
      <c r="E170" s="49">
        <v>0</v>
      </c>
      <c r="F170" s="82">
        <f t="shared" si="15"/>
        <v>0.72</v>
      </c>
      <c r="G170" s="144">
        <f t="shared" si="16"/>
        <v>0</v>
      </c>
      <c r="H170" s="130">
        <v>43830</v>
      </c>
      <c r="I170" s="125">
        <f t="shared" si="17"/>
        <v>0</v>
      </c>
      <c r="J170" s="158">
        <v>0</v>
      </c>
      <c r="K170" s="47"/>
      <c r="L170" s="82">
        <f t="shared" si="18"/>
        <v>0.89500000000000002</v>
      </c>
      <c r="M170" s="151">
        <f t="shared" si="19"/>
        <v>0</v>
      </c>
      <c r="N170" s="74">
        <v>0</v>
      </c>
      <c r="O170" s="75">
        <f t="shared" si="20"/>
        <v>0</v>
      </c>
      <c r="P170" s="153">
        <f>M170-G170-O170</f>
        <v>0</v>
      </c>
      <c r="Q170" s="150">
        <f>(J170*I170)-(D170*E170)</f>
        <v>0</v>
      </c>
      <c r="R170" s="146"/>
    </row>
    <row r="171" spans="1:23" s="148" customFormat="1" ht="14.65" thickBot="1" x14ac:dyDescent="0.45">
      <c r="A171" s="141"/>
      <c r="B171" s="52"/>
      <c r="C171" s="53"/>
      <c r="D171" s="160"/>
      <c r="E171" s="49"/>
      <c r="F171" s="82"/>
      <c r="G171" s="144"/>
      <c r="H171" s="130"/>
      <c r="I171" s="125"/>
      <c r="J171" s="158"/>
      <c r="K171" s="47"/>
      <c r="L171" s="82"/>
      <c r="M171" s="151"/>
      <c r="N171" s="74"/>
      <c r="O171" s="213"/>
      <c r="P171" s="153"/>
      <c r="Q171" s="150"/>
      <c r="R171" s="146"/>
    </row>
    <row r="172" spans="1:23" s="148" customFormat="1" ht="16.149999999999999" thickBot="1" x14ac:dyDescent="0.45">
      <c r="A172" s="141"/>
      <c r="B172" s="211" t="s">
        <v>112</v>
      </c>
      <c r="C172" s="252">
        <f>SUM(P162:P172)</f>
        <v>0</v>
      </c>
      <c r="D172" s="212" t="s">
        <v>111</v>
      </c>
      <c r="E172" s="217"/>
      <c r="F172" s="218"/>
      <c r="G172" s="219"/>
      <c r="H172" s="220"/>
      <c r="I172" s="221"/>
      <c r="J172" s="222"/>
      <c r="K172" s="228"/>
      <c r="L172" s="218"/>
      <c r="M172" s="224"/>
      <c r="N172" s="225"/>
      <c r="O172" s="229"/>
      <c r="P172" s="227"/>
      <c r="Q172" s="150"/>
      <c r="R172" s="146"/>
    </row>
    <row r="173" spans="1:23" ht="14.65" thickBot="1" x14ac:dyDescent="0.45">
      <c r="A173" s="141"/>
      <c r="B173" s="54"/>
      <c r="C173" s="55"/>
      <c r="D173" s="162"/>
      <c r="E173" s="50"/>
      <c r="F173" s="127"/>
      <c r="G173" s="145"/>
      <c r="H173" s="128"/>
      <c r="I173" s="126"/>
      <c r="J173" s="159"/>
      <c r="K173" s="62"/>
      <c r="L173" s="83"/>
      <c r="M173" s="164"/>
      <c r="N173" s="165"/>
      <c r="O173" s="68"/>
      <c r="P173" s="154"/>
      <c r="Q173" s="64"/>
    </row>
    <row r="174" spans="1:23" s="3" customFormat="1" ht="13.5" thickBot="1" x14ac:dyDescent="0.45">
      <c r="B174" s="18" t="s">
        <v>3</v>
      </c>
      <c r="C174" s="19"/>
      <c r="D174" s="163">
        <f>SUM(D152:D173)</f>
        <v>2</v>
      </c>
      <c r="E174" s="72"/>
      <c r="F174" s="70"/>
      <c r="G174" s="69">
        <f>SUM(G152:G173)</f>
        <v>98.45</v>
      </c>
      <c r="H174" s="65"/>
      <c r="I174" s="139">
        <f>SUM(I152:I173)</f>
        <v>2</v>
      </c>
      <c r="J174" s="66"/>
      <c r="K174" s="67"/>
      <c r="L174" s="67"/>
      <c r="M174" s="17">
        <f>SUM(M152:M173)</f>
        <v>100.57498239</v>
      </c>
      <c r="N174" s="17"/>
      <c r="O174" s="17"/>
      <c r="P174" s="17">
        <f>SUM(P152:P173)</f>
        <v>2.0533823899999994</v>
      </c>
      <c r="Q174" s="71">
        <f>SUM(Q152:Q173)</f>
        <v>2.3742819999999938</v>
      </c>
    </row>
    <row r="175" spans="1:23" ht="13.9" thickTop="1" thickBot="1" x14ac:dyDescent="0.45">
      <c r="E175" s="9"/>
      <c r="G175" s="10"/>
      <c r="H175" s="36"/>
      <c r="I175" s="39"/>
      <c r="J175" s="40"/>
      <c r="K175" s="36"/>
      <c r="L175" s="36"/>
      <c r="M175" s="36"/>
      <c r="N175" s="36"/>
      <c r="P175" s="251" t="s">
        <v>111</v>
      </c>
      <c r="Q175" s="251" t="s">
        <v>135</v>
      </c>
    </row>
    <row r="176" spans="1:23" ht="15.75" thickBot="1" x14ac:dyDescent="0.5">
      <c r="B176" s="177" t="s">
        <v>119</v>
      </c>
      <c r="G176" s="95" t="s">
        <v>59</v>
      </c>
      <c r="H176" s="97"/>
      <c r="I176" s="98"/>
      <c r="J176" s="96"/>
      <c r="K176" s="96"/>
      <c r="L176" s="96"/>
      <c r="M176" s="99"/>
      <c r="N176" s="100"/>
      <c r="O176" s="131"/>
      <c r="P176" s="132"/>
    </row>
  </sheetData>
  <phoneticPr fontId="0" type="noConversion"/>
  <hyperlinks>
    <hyperlink ref="I46" r:id="rId1" xr:uid="{A5044044-6703-416A-BC63-D48488BB50C8}"/>
  </hyperlinks>
  <pageMargins left="0.78740157499999996" right="0.78740157499999996" top="0.984251969" bottom="0.984251969" header="0.4921259845" footer="0.4921259845"/>
  <pageSetup paperSize="9" scale="80" fitToHeight="0" orientation="landscape" r:id="rId2"/>
  <headerFooter alignWithMargins="0"/>
  <rowBreaks count="5" manualBreakCount="5">
    <brk id="14" max="16" man="1"/>
    <brk id="39" max="16" man="1"/>
    <brk id="41" max="15" man="1"/>
    <brk id="78" max="15" man="1"/>
    <brk id="144" max="15"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cfac3c9e-3422-44ad-9a81-e02e803f2e17</BSO999929>
</file>

<file path=customXml/itemProps1.xml><?xml version="1.0" encoding="utf-8"?>
<ds:datastoreItem xmlns:ds="http://schemas.openxmlformats.org/officeDocument/2006/customXml" ds:itemID="{77C80ED1-39AC-4469-B39F-7315FC61D7DD}">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Tabellenblatt</vt:lpstr>
      <vt:lpstr>Tabellenblatt!Druckbereich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Daum</dc:creator>
  <cp:lastModifiedBy>Jared Daum</cp:lastModifiedBy>
  <cp:lastPrinted>2014-05-13T19:44:31Z</cp:lastPrinted>
  <dcterms:created xsi:type="dcterms:W3CDTF">2013-08-06T06:36:56Z</dcterms:created>
  <dcterms:modified xsi:type="dcterms:W3CDTF">2024-01-08T10:57:39Z</dcterms:modified>
</cp:coreProperties>
</file>